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7A2D7E96-6E34-419A-AE5F-296B3A7E7977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Damen\"/>
    </mc:Choice>
  </mc:AlternateContent>
  <xr:revisionPtr revIDLastSave="0" documentId="13_ncr:1_{9B9C423E-C4FA-4783-94D2-C624D8F41BC5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27" i="18" l="1"/>
  <c r="B35" i="18"/>
  <c r="B14" i="18"/>
  <c r="B19" i="18"/>
  <c r="B20" i="18"/>
  <c r="B30" i="18"/>
  <c r="B24" i="18"/>
  <c r="B22" i="18"/>
  <c r="B25" i="18"/>
  <c r="B4" i="18"/>
  <c r="B31" i="18"/>
  <c r="B21" i="18"/>
  <c r="B26" i="18"/>
  <c r="B3" i="18"/>
  <c r="B6" i="18"/>
  <c r="B37" i="18"/>
  <c r="B23" i="18"/>
  <c r="B18" i="18"/>
  <c r="B8" i="18"/>
  <c r="B10" i="18"/>
  <c r="B34" i="18"/>
  <c r="B36" i="18"/>
  <c r="B17" i="18"/>
  <c r="B28" i="18"/>
  <c r="B13" i="18"/>
  <c r="B16" i="18"/>
  <c r="B11" i="18"/>
  <c r="B29" i="18"/>
  <c r="B32" i="18"/>
  <c r="B15" i="18"/>
  <c r="B5" i="18"/>
  <c r="B33" i="18"/>
  <c r="B2" i="18"/>
  <c r="B12" i="18"/>
  <c r="B9" i="18"/>
  <c r="B7" i="18"/>
  <c r="Q4" i="1"/>
  <c r="P4" i="1"/>
  <c r="O4" i="1"/>
  <c r="N4" i="1"/>
  <c r="M4" i="1"/>
  <c r="L4" i="1"/>
  <c r="C1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6" i="18"/>
  <c r="C4" i="18"/>
  <c r="C24" i="18"/>
  <c r="C23" i="18"/>
  <c r="C5" i="18"/>
  <c r="C34" i="18"/>
  <c r="C6" i="18"/>
  <c r="C25" i="18"/>
  <c r="C21" i="18"/>
  <c r="C9" i="18"/>
  <c r="C14" i="18"/>
  <c r="C22" i="18"/>
  <c r="C20" i="18"/>
  <c r="C28" i="18"/>
  <c r="C2" i="18"/>
  <c r="C30" i="18"/>
  <c r="C19" i="18"/>
  <c r="C18" i="18"/>
  <c r="C32" i="18"/>
  <c r="C33" i="18"/>
  <c r="C13" i="18"/>
  <c r="C27" i="18"/>
  <c r="C17" i="18"/>
  <c r="C12" i="18"/>
  <c r="C37" i="18"/>
  <c r="C3" i="18"/>
  <c r="C31" i="18"/>
  <c r="C8" i="18"/>
  <c r="C15" i="18"/>
  <c r="C26" i="18"/>
  <c r="C29" i="18"/>
  <c r="C35" i="18"/>
  <c r="C7" i="18"/>
  <c r="C10" i="18"/>
  <c r="C1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16" i="18"/>
  <c r="R16" i="18" s="1"/>
  <c r="AA36" i="12"/>
  <c r="AA12" i="12"/>
  <c r="S10" i="18"/>
  <c r="R10" i="18" s="1"/>
  <c r="S28" i="18"/>
  <c r="R28" i="18" s="1"/>
  <c r="S34" i="18"/>
  <c r="R34" i="18" s="1"/>
  <c r="S33" i="18"/>
  <c r="R33" i="18" s="1"/>
  <c r="S14" i="18"/>
  <c r="R14" i="18" s="1"/>
  <c r="S31" i="18"/>
  <c r="R31" i="18" s="1"/>
  <c r="AA11" i="8"/>
  <c r="AA23" i="10"/>
  <c r="AA35" i="16"/>
  <c r="S24" i="18"/>
  <c r="R24" i="18" s="1"/>
  <c r="S19" i="18"/>
  <c r="R19" i="18" s="1"/>
  <c r="S2" i="18"/>
  <c r="R2" i="18" s="1"/>
  <c r="S5" i="18"/>
  <c r="R5" i="18" s="1"/>
  <c r="S21" i="18"/>
  <c r="R21" i="18" s="1"/>
  <c r="S3" i="18"/>
  <c r="R3" i="18" s="1"/>
  <c r="S11" i="18"/>
  <c r="R11" i="18" s="1"/>
  <c r="S26" i="18"/>
  <c r="R26" i="18" s="1"/>
  <c r="S30" i="18"/>
  <c r="R30" i="18" s="1"/>
  <c r="S18" i="18"/>
  <c r="R18" i="18" s="1"/>
  <c r="S15" i="18"/>
  <c r="R15" i="18" s="1"/>
  <c r="S23" i="18"/>
  <c r="R23" i="18" s="1"/>
  <c r="S20" i="18"/>
  <c r="R20" i="18" s="1"/>
  <c r="S4" i="18"/>
  <c r="R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R12" i="18" s="1"/>
  <c r="AA39" i="8"/>
  <c r="AA29" i="9"/>
  <c r="AA35" i="10"/>
  <c r="AA32" i="7"/>
  <c r="AA14" i="7"/>
  <c r="AA27" i="10"/>
  <c r="AA35" i="12"/>
  <c r="AA31" i="16"/>
  <c r="S17" i="18"/>
  <c r="R17" i="18" s="1"/>
  <c r="AA20" i="9"/>
  <c r="AA35" i="9"/>
  <c r="S29" i="18"/>
  <c r="R29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4" i="18" l="1"/>
  <c r="P6" i="18"/>
  <c r="P14" i="18"/>
  <c r="P2" i="18"/>
  <c r="P18" i="18"/>
  <c r="P27" i="18"/>
  <c r="P3" i="18"/>
  <c r="P26" i="18"/>
  <c r="P23" i="18"/>
  <c r="P25" i="18"/>
  <c r="P22" i="18"/>
  <c r="P16" i="18"/>
  <c r="P32" i="18"/>
  <c r="P17" i="18"/>
  <c r="P31" i="18"/>
  <c r="P29" i="18"/>
  <c r="P4" i="18"/>
  <c r="P34" i="18"/>
  <c r="P9" i="18"/>
  <c r="P28" i="18"/>
  <c r="P19" i="18"/>
  <c r="P13" i="18"/>
  <c r="P37" i="18"/>
  <c r="P15" i="18"/>
  <c r="P5" i="18"/>
  <c r="P33" i="18"/>
  <c r="P21" i="18"/>
  <c r="P12" i="18"/>
  <c r="P20" i="18"/>
  <c r="P8" i="18"/>
  <c r="P30" i="18"/>
  <c r="P11" i="18"/>
  <c r="P36" i="18"/>
  <c r="P35" i="18"/>
  <c r="P7" i="18"/>
  <c r="P1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6" i="18"/>
  <c r="D24" i="18"/>
  <c r="D6" i="18"/>
  <c r="D14" i="18"/>
  <c r="D2" i="18"/>
  <c r="D18" i="18"/>
  <c r="D27" i="18"/>
  <c r="D3" i="18"/>
  <c r="D35" i="18"/>
  <c r="D23" i="18"/>
  <c r="D25" i="18"/>
  <c r="D22" i="18"/>
  <c r="D16" i="18"/>
  <c r="D32" i="18"/>
  <c r="D17" i="18"/>
  <c r="D31" i="18"/>
  <c r="D36" i="18"/>
  <c r="D5" i="18"/>
  <c r="D21" i="18"/>
  <c r="D20" i="18"/>
  <c r="D30" i="18"/>
  <c r="D33" i="18"/>
  <c r="D12" i="18"/>
  <c r="D8" i="18"/>
  <c r="D4" i="18"/>
  <c r="D19" i="18"/>
  <c r="D15" i="18"/>
  <c r="D34" i="18"/>
  <c r="D13" i="18"/>
  <c r="D9" i="18"/>
  <c r="D37" i="18"/>
  <c r="D11" i="18"/>
  <c r="D28" i="18"/>
  <c r="D7" i="18"/>
  <c r="D29" i="18"/>
  <c r="D10" i="18"/>
  <c r="L36" i="18"/>
  <c r="L15" i="18"/>
  <c r="L4" i="18"/>
  <c r="L35" i="18"/>
  <c r="L26" i="18"/>
  <c r="L34" i="18"/>
  <c r="L9" i="18"/>
  <c r="L28" i="18"/>
  <c r="L19" i="18"/>
  <c r="L13" i="18"/>
  <c r="L37" i="18"/>
  <c r="L11" i="18"/>
  <c r="L24" i="18"/>
  <c r="L6" i="18"/>
  <c r="L14" i="18"/>
  <c r="L2" i="18"/>
  <c r="L18" i="18"/>
  <c r="L27" i="18"/>
  <c r="L3" i="18"/>
  <c r="L23" i="18"/>
  <c r="L25" i="18"/>
  <c r="L22" i="18"/>
  <c r="L16" i="18"/>
  <c r="L32" i="18"/>
  <c r="L17" i="18"/>
  <c r="L31" i="18"/>
  <c r="L5" i="18"/>
  <c r="L33" i="18"/>
  <c r="L21" i="18"/>
  <c r="L12" i="18"/>
  <c r="L20" i="18"/>
  <c r="L8" i="18"/>
  <c r="L30" i="18"/>
  <c r="L7" i="18"/>
  <c r="L10" i="18"/>
  <c r="L29" i="18"/>
  <c r="E36" i="18"/>
  <c r="E5" i="18"/>
  <c r="E21" i="18"/>
  <c r="E20" i="18"/>
  <c r="E30" i="18"/>
  <c r="E33" i="18"/>
  <c r="E12" i="18"/>
  <c r="E8" i="18"/>
  <c r="E15" i="18"/>
  <c r="E4" i="18"/>
  <c r="E34" i="18"/>
  <c r="E9" i="18"/>
  <c r="E28" i="18"/>
  <c r="E19" i="18"/>
  <c r="E13" i="18"/>
  <c r="E37" i="18"/>
  <c r="E11" i="18"/>
  <c r="E26" i="18"/>
  <c r="E24" i="18"/>
  <c r="E6" i="18"/>
  <c r="E14" i="18"/>
  <c r="E2" i="18"/>
  <c r="E18" i="18"/>
  <c r="E27" i="18"/>
  <c r="E3" i="18"/>
  <c r="E16" i="18"/>
  <c r="E23" i="18"/>
  <c r="E32" i="18"/>
  <c r="E25" i="18"/>
  <c r="E17" i="18"/>
  <c r="E22" i="18"/>
  <c r="E31" i="18"/>
  <c r="E29" i="18"/>
  <c r="E35" i="18"/>
  <c r="E7" i="18"/>
  <c r="E10" i="18"/>
  <c r="O4" i="18"/>
  <c r="O34" i="18"/>
  <c r="O9" i="18"/>
  <c r="O28" i="18"/>
  <c r="O19" i="18"/>
  <c r="O13" i="18"/>
  <c r="O37" i="18"/>
  <c r="O15" i="18"/>
  <c r="O24" i="18"/>
  <c r="O6" i="18"/>
  <c r="O14" i="18"/>
  <c r="O2" i="18"/>
  <c r="O18" i="18"/>
  <c r="O27" i="18"/>
  <c r="O3" i="18"/>
  <c r="O26" i="18"/>
  <c r="O36" i="18"/>
  <c r="O5" i="18"/>
  <c r="O21" i="18"/>
  <c r="O20" i="18"/>
  <c r="O30" i="18"/>
  <c r="O33" i="18"/>
  <c r="O12" i="18"/>
  <c r="O8" i="18"/>
  <c r="O11" i="18"/>
  <c r="O23" i="18"/>
  <c r="O32" i="18"/>
  <c r="O25" i="18"/>
  <c r="O17" i="18"/>
  <c r="O22" i="18"/>
  <c r="O31" i="18"/>
  <c r="O16" i="18"/>
  <c r="O29" i="18"/>
  <c r="O35" i="18"/>
  <c r="O10" i="18"/>
  <c r="O7" i="18"/>
  <c r="H24" i="18"/>
  <c r="H6" i="18"/>
  <c r="H14" i="18"/>
  <c r="H2" i="18"/>
  <c r="H18" i="18"/>
  <c r="H27" i="18"/>
  <c r="H3" i="18"/>
  <c r="H15" i="18"/>
  <c r="H23" i="18"/>
  <c r="H25" i="18"/>
  <c r="H22" i="18"/>
  <c r="H16" i="18"/>
  <c r="H32" i="18"/>
  <c r="H17" i="18"/>
  <c r="H31" i="18"/>
  <c r="H26" i="18"/>
  <c r="H36" i="18"/>
  <c r="H5" i="18"/>
  <c r="H21" i="18"/>
  <c r="H20" i="18"/>
  <c r="H30" i="18"/>
  <c r="H33" i="18"/>
  <c r="H12" i="18"/>
  <c r="H8" i="18"/>
  <c r="H9" i="18"/>
  <c r="H37" i="18"/>
  <c r="H28" i="18"/>
  <c r="H11" i="18"/>
  <c r="H4" i="18"/>
  <c r="H19" i="18"/>
  <c r="H13" i="18"/>
  <c r="H34" i="18"/>
  <c r="H7" i="18"/>
  <c r="H29" i="18"/>
  <c r="H35" i="18"/>
  <c r="H1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5" i="18"/>
  <c r="F24" i="18"/>
  <c r="F6" i="18"/>
  <c r="F14" i="18"/>
  <c r="F2" i="18"/>
  <c r="F18" i="18"/>
  <c r="F27" i="18"/>
  <c r="F3" i="18"/>
  <c r="F23" i="18"/>
  <c r="F25" i="18"/>
  <c r="F22" i="18"/>
  <c r="F16" i="18"/>
  <c r="F32" i="18"/>
  <c r="F17" i="18"/>
  <c r="F31" i="18"/>
  <c r="F15" i="18"/>
  <c r="F36" i="18"/>
  <c r="F5" i="18"/>
  <c r="F21" i="18"/>
  <c r="F20" i="18"/>
  <c r="F30" i="18"/>
  <c r="F33" i="18"/>
  <c r="F12" i="18"/>
  <c r="F8" i="18"/>
  <c r="F26" i="18"/>
  <c r="F28" i="18"/>
  <c r="F11" i="18"/>
  <c r="F4" i="18"/>
  <c r="F19" i="18"/>
  <c r="F34" i="18"/>
  <c r="F13" i="18"/>
  <c r="F37" i="18"/>
  <c r="F9" i="18"/>
  <c r="F7" i="18"/>
  <c r="F10" i="18"/>
  <c r="F29" i="18"/>
  <c r="G26" i="18"/>
  <c r="G36" i="18"/>
  <c r="G5" i="18"/>
  <c r="G21" i="18"/>
  <c r="G20" i="18"/>
  <c r="G30" i="18"/>
  <c r="G33" i="18"/>
  <c r="G12" i="18"/>
  <c r="G8" i="18"/>
  <c r="G10" i="18"/>
  <c r="G4" i="18"/>
  <c r="G34" i="18"/>
  <c r="G9" i="18"/>
  <c r="G28" i="18"/>
  <c r="G19" i="18"/>
  <c r="G13" i="18"/>
  <c r="G37" i="18"/>
  <c r="G11" i="18"/>
  <c r="G24" i="18"/>
  <c r="G6" i="18"/>
  <c r="G14" i="18"/>
  <c r="G2" i="18"/>
  <c r="G18" i="18"/>
  <c r="G27" i="18"/>
  <c r="G3" i="18"/>
  <c r="G22" i="18"/>
  <c r="G31" i="18"/>
  <c r="G16" i="18"/>
  <c r="G23" i="18"/>
  <c r="G32" i="18"/>
  <c r="G25" i="18"/>
  <c r="G15" i="18"/>
  <c r="G17" i="18"/>
  <c r="G29" i="18"/>
  <c r="G7" i="18"/>
  <c r="G3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5" i="18"/>
  <c r="N24" i="18"/>
  <c r="N6" i="18"/>
  <c r="N14" i="18"/>
  <c r="N2" i="18"/>
  <c r="N18" i="18"/>
  <c r="N27" i="18"/>
  <c r="N3" i="18"/>
  <c r="N26" i="18"/>
  <c r="N23" i="18"/>
  <c r="N25" i="18"/>
  <c r="N22" i="18"/>
  <c r="N16" i="18"/>
  <c r="N32" i="18"/>
  <c r="N17" i="18"/>
  <c r="N31" i="18"/>
  <c r="N4" i="18"/>
  <c r="N34" i="18"/>
  <c r="N9" i="18"/>
  <c r="N28" i="18"/>
  <c r="N19" i="18"/>
  <c r="N13" i="18"/>
  <c r="N37" i="18"/>
  <c r="N11" i="18"/>
  <c r="N36" i="18"/>
  <c r="N30" i="18"/>
  <c r="N5" i="18"/>
  <c r="N33" i="18"/>
  <c r="N21" i="18"/>
  <c r="N12" i="18"/>
  <c r="N20" i="18"/>
  <c r="N8" i="18"/>
  <c r="N29" i="18"/>
  <c r="N7" i="18"/>
  <c r="N10" i="18"/>
  <c r="N35" i="18"/>
  <c r="Q24" i="18"/>
  <c r="Q6" i="18"/>
  <c r="Q14" i="18"/>
  <c r="Q2" i="18"/>
  <c r="Q18" i="18"/>
  <c r="Q27" i="18"/>
  <c r="Q3" i="18"/>
  <c r="Q26" i="18"/>
  <c r="Q23" i="18"/>
  <c r="Q25" i="18"/>
  <c r="Q22" i="18"/>
  <c r="Q16" i="18"/>
  <c r="Q32" i="18"/>
  <c r="Q17" i="18"/>
  <c r="Q31" i="18"/>
  <c r="Q11" i="18"/>
  <c r="Q4" i="18"/>
  <c r="Q34" i="18"/>
  <c r="Q9" i="18"/>
  <c r="Q28" i="18"/>
  <c r="Q19" i="18"/>
  <c r="Q13" i="18"/>
  <c r="Q37" i="18"/>
  <c r="Q15" i="18"/>
  <c r="Q5" i="18"/>
  <c r="Q33" i="18"/>
  <c r="Q21" i="18"/>
  <c r="Q12" i="18"/>
  <c r="Q20" i="18"/>
  <c r="Q8" i="18"/>
  <c r="Q36" i="18"/>
  <c r="Q30" i="18"/>
  <c r="Q29" i="18"/>
  <c r="Q35" i="18"/>
  <c r="Q7" i="18"/>
  <c r="Q10" i="18"/>
  <c r="M36" i="18"/>
  <c r="M5" i="18"/>
  <c r="M21" i="18"/>
  <c r="M20" i="18"/>
  <c r="M30" i="18"/>
  <c r="M33" i="18"/>
  <c r="M12" i="18"/>
  <c r="M8" i="18"/>
  <c r="M11" i="18"/>
  <c r="M4" i="18"/>
  <c r="M34" i="18"/>
  <c r="M9" i="18"/>
  <c r="M28" i="18"/>
  <c r="M19" i="18"/>
  <c r="M13" i="18"/>
  <c r="M37" i="18"/>
  <c r="M15" i="18"/>
  <c r="M23" i="18"/>
  <c r="M25" i="18"/>
  <c r="M22" i="18"/>
  <c r="M16" i="18"/>
  <c r="M32" i="18"/>
  <c r="M17" i="18"/>
  <c r="M31" i="18"/>
  <c r="M29" i="18"/>
  <c r="M24" i="18"/>
  <c r="M18" i="18"/>
  <c r="M6" i="18"/>
  <c r="M27" i="18"/>
  <c r="M14" i="18"/>
  <c r="M3" i="18"/>
  <c r="M2" i="18"/>
  <c r="M26" i="18"/>
  <c r="M35" i="18"/>
  <c r="M7" i="18"/>
  <c r="M1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5" i="19"/>
  <c r="C7" i="19"/>
  <c r="L43" i="1"/>
  <c r="C2" i="19"/>
  <c r="F40" i="1"/>
  <c r="W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9" i="18"/>
  <c r="T8" i="18"/>
  <c r="T35" i="18"/>
  <c r="W10" i="18"/>
  <c r="K10" i="18"/>
  <c r="K8" i="18"/>
  <c r="W8" i="18"/>
  <c r="O46" i="13"/>
  <c r="D6" i="13" s="1"/>
  <c r="R46" i="9"/>
  <c r="E7" i="9" s="1"/>
  <c r="J46" i="10"/>
  <c r="E3" i="10" s="1"/>
  <c r="N46" i="12"/>
  <c r="E5" i="12" s="1"/>
  <c r="T10" i="18"/>
  <c r="E51" i="1"/>
  <c r="W29" i="18"/>
  <c r="K29" i="18"/>
  <c r="E47" i="1"/>
  <c r="K15" i="18"/>
  <c r="W1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5" i="18"/>
  <c r="T7" i="18"/>
  <c r="T15" i="18"/>
  <c r="L47" i="1"/>
  <c r="K7" i="18"/>
  <c r="W7" i="18"/>
  <c r="N46" i="9"/>
  <c r="E5" i="9" s="1"/>
  <c r="T26" i="18"/>
  <c r="K35" i="18"/>
  <c r="W26" i="18"/>
  <c r="K2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K22" i="18"/>
  <c r="G26" i="1"/>
  <c r="G24" i="1"/>
  <c r="M32" i="1"/>
  <c r="O20" i="1"/>
  <c r="E38" i="1"/>
  <c r="E32" i="1"/>
  <c r="H17" i="1"/>
  <c r="O35" i="1"/>
  <c r="H26" i="1"/>
  <c r="E17" i="1"/>
  <c r="K31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3" i="18"/>
  <c r="T23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9" i="18"/>
  <c r="W33" i="18"/>
  <c r="W21" i="18"/>
  <c r="W14" i="18"/>
  <c r="W30" i="18"/>
  <c r="W28" i="18"/>
  <c r="K25" i="18"/>
  <c r="W16" i="18"/>
  <c r="K12" i="18"/>
  <c r="M33" i="1"/>
  <c r="G36" i="1"/>
  <c r="W4" i="18"/>
  <c r="W2" i="18"/>
  <c r="I34" i="1"/>
  <c r="K20" i="18"/>
  <c r="W27" i="18"/>
  <c r="W9" i="18"/>
  <c r="W23" i="18"/>
  <c r="W36" i="18"/>
  <c r="W32" i="18"/>
  <c r="M19" i="1"/>
  <c r="E31" i="1"/>
  <c r="T36" i="18"/>
  <c r="T22" i="18"/>
  <c r="W18" i="18"/>
  <c r="W34" i="18"/>
  <c r="W12" i="18"/>
  <c r="W24" i="18"/>
  <c r="W37" i="18"/>
  <c r="W31" i="18"/>
  <c r="T31" i="18"/>
  <c r="W13" i="18"/>
  <c r="W3" i="18"/>
  <c r="G27" i="1"/>
  <c r="K33" i="18"/>
  <c r="W20" i="18"/>
  <c r="L22" i="1"/>
  <c r="T24" i="18"/>
  <c r="T19" i="18"/>
  <c r="T21" i="18"/>
  <c r="T3" i="18"/>
  <c r="T30" i="18"/>
  <c r="T32" i="18"/>
  <c r="T14" i="18"/>
  <c r="T37" i="18"/>
  <c r="T28" i="18"/>
  <c r="T4" i="18"/>
  <c r="T2" i="18"/>
  <c r="L40" i="1"/>
  <c r="L25" i="1"/>
  <c r="W22" i="18"/>
  <c r="T9" i="18"/>
  <c r="T33" i="18"/>
  <c r="L46" i="1"/>
  <c r="T16" i="18"/>
  <c r="M22" i="1"/>
  <c r="I29" i="1"/>
  <c r="T25" i="18"/>
  <c r="W25" i="18"/>
  <c r="T11" i="18"/>
  <c r="W11" i="18"/>
  <c r="T27" i="18"/>
  <c r="T20" i="18"/>
  <c r="L44" i="1"/>
  <c r="T6" i="18"/>
  <c r="T18" i="18"/>
  <c r="W6" i="18"/>
  <c r="T34" i="18"/>
  <c r="T5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23" i="18"/>
  <c r="K19" i="18"/>
  <c r="M17" i="1"/>
  <c r="Q17" i="1"/>
  <c r="K28" i="18"/>
  <c r="K24" i="18"/>
  <c r="W17" i="18"/>
  <c r="K6" i="18"/>
  <c r="K13" i="18"/>
  <c r="K17" i="18"/>
  <c r="K3" i="18"/>
  <c r="K36" i="18"/>
  <c r="K37" i="18"/>
  <c r="K14" i="18"/>
  <c r="K18" i="18"/>
  <c r="K16" i="18"/>
  <c r="K2" i="18"/>
  <c r="K27" i="18"/>
  <c r="K21" i="18"/>
  <c r="K30" i="18"/>
  <c r="K11" i="18"/>
  <c r="K5" i="18"/>
  <c r="T17" i="18"/>
  <c r="K9" i="18"/>
  <c r="K34" i="18"/>
  <c r="K32" i="18"/>
  <c r="I54" i="1" l="1"/>
  <c r="H54" i="1"/>
  <c r="G54" i="1"/>
  <c r="E54" i="1"/>
  <c r="F54" i="1"/>
  <c r="E3" i="19"/>
  <c r="E2" i="19"/>
  <c r="E4" i="19"/>
  <c r="E6" i="19"/>
  <c r="E7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7" i="19"/>
  <c r="D7" i="17"/>
  <c r="D6" i="17"/>
  <c r="E2" i="17"/>
  <c r="F5" i="19"/>
  <c r="I7" i="17"/>
  <c r="K3" i="19"/>
  <c r="L7" i="17"/>
  <c r="N3" i="19"/>
  <c r="F2" i="19"/>
  <c r="E5" i="17"/>
  <c r="L6" i="17"/>
  <c r="N6" i="19"/>
  <c r="D2" i="17"/>
  <c r="H3" i="19"/>
  <c r="G7" i="17"/>
  <c r="I5" i="17"/>
  <c r="K2" i="19"/>
  <c r="K7" i="19"/>
  <c r="I4" i="17"/>
  <c r="L3" i="17"/>
  <c r="N4" i="19"/>
  <c r="K5" i="19"/>
  <c r="I2" i="17"/>
  <c r="D11" i="1"/>
  <c r="G3" i="17"/>
  <c r="H4" i="19"/>
  <c r="I6" i="17"/>
  <c r="K6" i="19"/>
  <c r="N2" i="19"/>
  <c r="L5" i="17"/>
  <c r="N5" i="19"/>
  <c r="L2" i="17"/>
  <c r="D5" i="17"/>
  <c r="G4" i="17"/>
  <c r="H7" i="19"/>
  <c r="D10" i="1"/>
  <c r="H6" i="19"/>
  <c r="G6" i="17"/>
  <c r="E7" i="17"/>
  <c r="F3" i="19"/>
  <c r="G2" i="17"/>
  <c r="H5" i="19"/>
  <c r="F6" i="19"/>
  <c r="E6" i="17"/>
  <c r="N7" i="19"/>
  <c r="L4" i="17"/>
  <c r="D3" i="17"/>
  <c r="M4" i="17"/>
  <c r="O7" i="19"/>
  <c r="M6" i="17"/>
  <c r="O6" i="19"/>
  <c r="O2" i="19"/>
  <c r="M5" i="17"/>
  <c r="M3" i="17"/>
  <c r="O4" i="19"/>
  <c r="M2" i="17"/>
  <c r="O5" i="19"/>
  <c r="M7" i="17"/>
  <c r="O3" i="19"/>
  <c r="P3" i="19"/>
  <c r="N7" i="17"/>
  <c r="P2" i="19"/>
  <c r="N5" i="17"/>
  <c r="P7" i="19"/>
  <c r="N4" i="17"/>
  <c r="N2" i="17"/>
  <c r="P5" i="19"/>
  <c r="N6" i="17"/>
  <c r="P6" i="19"/>
  <c r="P4" i="19"/>
  <c r="N3" i="17"/>
  <c r="M6" i="19"/>
  <c r="K6" i="17"/>
  <c r="M2" i="19"/>
  <c r="K5" i="17"/>
  <c r="M4" i="19"/>
  <c r="K3" i="17"/>
  <c r="M5" i="19"/>
  <c r="K2" i="17"/>
  <c r="M3" i="19"/>
  <c r="K7" i="17"/>
  <c r="M7" i="19"/>
  <c r="K4" i="17"/>
  <c r="J5" i="17"/>
  <c r="L2" i="19"/>
  <c r="J2" i="17"/>
  <c r="L5" i="19"/>
  <c r="J3" i="17"/>
  <c r="L4" i="19"/>
  <c r="L6" i="19"/>
  <c r="J6" i="17"/>
  <c r="J7" i="17"/>
  <c r="L3" i="19"/>
  <c r="J4" i="17"/>
  <c r="L7" i="19"/>
  <c r="G3" i="19"/>
  <c r="F7" i="17"/>
  <c r="G2" i="19"/>
  <c r="F5" i="17"/>
  <c r="F2" i="17"/>
  <c r="G5" i="19"/>
  <c r="F4" i="17"/>
  <c r="G7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5" i="19" s="1"/>
  <c r="O6" i="17"/>
  <c r="Q2" i="19" s="1"/>
  <c r="O2" i="17"/>
  <c r="Q6" i="19" s="1"/>
  <c r="O4" i="17"/>
  <c r="Q7" i="19" s="1"/>
  <c r="O3" i="17"/>
  <c r="Q3" i="19" s="1"/>
  <c r="H5" i="17"/>
  <c r="O5" i="17"/>
  <c r="Q4" i="19" s="1"/>
  <c r="F7" i="1"/>
  <c r="D2" i="19"/>
  <c r="J2" i="19" s="1"/>
  <c r="J15" i="18"/>
  <c r="I15" i="18" s="1"/>
  <c r="U51" i="1"/>
  <c r="J6" i="18"/>
  <c r="I6" i="18" s="1"/>
  <c r="J3" i="18"/>
  <c r="I3" i="18" s="1"/>
  <c r="J27" i="18"/>
  <c r="I27" i="18" s="1"/>
  <c r="D6" i="19"/>
  <c r="J6" i="19" s="1"/>
  <c r="J12" i="18"/>
  <c r="I12" i="18" s="1"/>
  <c r="J32" i="18"/>
  <c r="I32" i="18" s="1"/>
  <c r="J11" i="18"/>
  <c r="I11" i="18" s="1"/>
  <c r="J35" i="18"/>
  <c r="I35" i="18" s="1"/>
  <c r="D3" i="19"/>
  <c r="T3" i="19" s="1"/>
  <c r="J8" i="18"/>
  <c r="I8" i="18" s="1"/>
  <c r="U25" i="1"/>
  <c r="U47" i="1"/>
  <c r="J29" i="18"/>
  <c r="I29" i="18" s="1"/>
  <c r="J16" i="18"/>
  <c r="I16" i="18" s="1"/>
  <c r="J34" i="18"/>
  <c r="I34" i="18" s="1"/>
  <c r="J30" i="18"/>
  <c r="I30" i="18" s="1"/>
  <c r="J28" i="18"/>
  <c r="I28" i="18" s="1"/>
  <c r="J10" i="18"/>
  <c r="I10" i="18" s="1"/>
  <c r="J18" i="18"/>
  <c r="I18" i="18" s="1"/>
  <c r="J22" i="18"/>
  <c r="I22" i="18" s="1"/>
  <c r="J20" i="18"/>
  <c r="I20" i="18" s="1"/>
  <c r="J14" i="18"/>
  <c r="I14" i="18" s="1"/>
  <c r="J24" i="18"/>
  <c r="I24" i="18" s="1"/>
  <c r="J26" i="18"/>
  <c r="I26" i="18" s="1"/>
  <c r="J7" i="18"/>
  <c r="I7" i="18" s="1"/>
  <c r="U26" i="1"/>
  <c r="U46" i="1"/>
  <c r="U44" i="1"/>
  <c r="U37" i="1"/>
  <c r="U34" i="1"/>
  <c r="U30" i="1"/>
  <c r="U23" i="1"/>
  <c r="U19" i="1"/>
  <c r="U31" i="1"/>
  <c r="U50" i="1"/>
  <c r="U42" i="1"/>
  <c r="U39" i="1"/>
  <c r="J13" i="18"/>
  <c r="I13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6" i="18"/>
  <c r="I36" i="18" s="1"/>
  <c r="J23" i="18"/>
  <c r="I23" i="18" s="1"/>
  <c r="J31" i="18"/>
  <c r="I31" i="18" s="1"/>
  <c r="J17" i="18"/>
  <c r="I17" i="18" s="1"/>
  <c r="J21" i="18"/>
  <c r="I21" i="18" s="1"/>
  <c r="J2" i="18"/>
  <c r="I2" i="18" s="1"/>
  <c r="J37" i="18"/>
  <c r="I37" i="18" s="1"/>
  <c r="J52" i="1" s="1"/>
  <c r="J33" i="18"/>
  <c r="I33" i="18" s="1"/>
  <c r="J25" i="18"/>
  <c r="I25" i="18" s="1"/>
  <c r="J4" i="18"/>
  <c r="I4" i="18" s="1"/>
  <c r="J9" i="18"/>
  <c r="I9" i="18" s="1"/>
  <c r="J5" i="18"/>
  <c r="I5" i="18" s="1"/>
  <c r="J19" i="18"/>
  <c r="I19" i="18" s="1"/>
  <c r="P11" i="1"/>
  <c r="G11" i="1"/>
  <c r="C3" i="17"/>
  <c r="H3" i="17" s="1"/>
  <c r="D4" i="19"/>
  <c r="C4" i="17"/>
  <c r="H4" i="17" s="1"/>
  <c r="D7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4" i="19"/>
  <c r="N10" i="1"/>
  <c r="N6" i="1"/>
  <c r="N7" i="1"/>
  <c r="R3" i="19"/>
  <c r="R6" i="19"/>
  <c r="R2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V42" i="1"/>
  <c r="R9" i="1"/>
  <c r="J32" i="1"/>
  <c r="J22" i="1"/>
  <c r="J40" i="1"/>
  <c r="R6" i="1"/>
  <c r="J26" i="1"/>
  <c r="J25" i="1"/>
  <c r="J47" i="1"/>
  <c r="R8" i="1"/>
  <c r="J18" i="1"/>
  <c r="J31" i="1"/>
  <c r="R7" i="1"/>
  <c r="R1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R10" i="1"/>
  <c r="I6" i="19"/>
  <c r="I2" i="19"/>
  <c r="P2" i="17"/>
  <c r="S36" i="18"/>
  <c r="R36" i="18" s="1"/>
  <c r="R31" i="1" s="1"/>
  <c r="S7" i="18"/>
  <c r="R7" i="18" s="1"/>
  <c r="S13" i="18"/>
  <c r="R13" i="18" s="1"/>
  <c r="S8" i="18"/>
  <c r="R8" i="18" s="1"/>
  <c r="S35" i="18"/>
  <c r="R35" i="18" s="1"/>
  <c r="S37" i="18"/>
  <c r="R37" i="18" s="1"/>
  <c r="R52" i="1" s="1"/>
  <c r="S9" i="18"/>
  <c r="R9" i="18" s="1"/>
  <c r="S6" i="18"/>
  <c r="R6" i="18" s="1"/>
  <c r="T2" i="19"/>
  <c r="S25" i="18"/>
  <c r="R25" i="18" s="1"/>
  <c r="S27" i="18"/>
  <c r="R27" i="18" s="1"/>
  <c r="V52" i="1"/>
  <c r="V51" i="1"/>
  <c r="T6" i="19"/>
  <c r="V19" i="18"/>
  <c r="U19" i="18" s="1"/>
  <c r="J3" i="19"/>
  <c r="V29" i="1"/>
  <c r="V10" i="18"/>
  <c r="U10" i="18" s="1"/>
  <c r="V15" i="18"/>
  <c r="U15" i="18" s="1"/>
  <c r="V16" i="18"/>
  <c r="U16" i="18" s="1"/>
  <c r="V40" i="1"/>
  <c r="V26" i="1"/>
  <c r="V48" i="1"/>
  <c r="S22" i="18"/>
  <c r="R22" i="18" s="1"/>
  <c r="S32" i="18"/>
  <c r="R32" i="18" s="1"/>
  <c r="O45" i="17"/>
  <c r="V21" i="18"/>
  <c r="U21" i="18" s="1"/>
  <c r="V47" i="1"/>
  <c r="V33" i="18"/>
  <c r="U33" i="18" s="1"/>
  <c r="V30" i="18"/>
  <c r="U30" i="18" s="1"/>
  <c r="V14" i="18"/>
  <c r="U14" i="18" s="1"/>
  <c r="V11" i="18"/>
  <c r="U11" i="18" s="1"/>
  <c r="V46" i="1"/>
  <c r="V24" i="18"/>
  <c r="U24" i="18" s="1"/>
  <c r="V26" i="18"/>
  <c r="U26" i="18" s="1"/>
  <c r="V20" i="18"/>
  <c r="U20" i="18" s="1"/>
  <c r="V28" i="18"/>
  <c r="U2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3" i="18"/>
  <c r="U23" i="18" s="1"/>
  <c r="V3" i="18"/>
  <c r="U3" i="18" s="1"/>
  <c r="V31" i="18"/>
  <c r="U31" i="18" s="1"/>
  <c r="V2" i="18"/>
  <c r="U2" i="18" s="1"/>
  <c r="V4" i="18"/>
  <c r="U4" i="18" s="1"/>
  <c r="V17" i="18"/>
  <c r="U17" i="18" s="1"/>
  <c r="V29" i="18"/>
  <c r="U29" i="18" s="1"/>
  <c r="V12" i="18"/>
  <c r="U12" i="18" s="1"/>
  <c r="V18" i="18"/>
  <c r="U1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7" i="19"/>
  <c r="I7" i="19" s="1"/>
  <c r="T7" i="19"/>
  <c r="E7" i="1"/>
  <c r="K7" i="1" s="1"/>
  <c r="T4" i="19"/>
  <c r="E8" i="1"/>
  <c r="K8" i="1" s="1"/>
  <c r="J4" i="19"/>
  <c r="I4" i="19" s="1"/>
  <c r="J5" i="19"/>
  <c r="I5" i="19" s="1"/>
  <c r="T5" i="19"/>
  <c r="P9" i="17"/>
  <c r="V22" i="18" s="1"/>
  <c r="U22" i="18" s="1"/>
  <c r="P4" i="17"/>
  <c r="R47" i="1" l="1"/>
  <c r="R30" i="1"/>
  <c r="R24" i="1"/>
  <c r="R36" i="1"/>
  <c r="R32" i="1"/>
  <c r="R19" i="1"/>
  <c r="R44" i="1"/>
  <c r="R23" i="1"/>
  <c r="R39" i="1"/>
  <c r="R29" i="1"/>
  <c r="R25" i="1"/>
  <c r="R18" i="1"/>
  <c r="R28" i="1"/>
  <c r="R51" i="1"/>
  <c r="S2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7" i="19"/>
  <c r="T10" i="1" s="1"/>
  <c r="S4" i="19"/>
  <c r="S6" i="19"/>
  <c r="I3" i="19"/>
  <c r="J7" i="1" s="1"/>
  <c r="S5" i="19"/>
  <c r="V36" i="18"/>
  <c r="U36" i="18" s="1"/>
  <c r="V8" i="18"/>
  <c r="U8" i="18" s="1"/>
  <c r="V13" i="18"/>
  <c r="U13" i="18" s="1"/>
  <c r="T32" i="1" s="1"/>
  <c r="V37" i="18"/>
  <c r="U37" i="18" s="1"/>
  <c r="T52" i="1" s="1"/>
  <c r="V6" i="18"/>
  <c r="U6" i="18" s="1"/>
  <c r="V9" i="18"/>
  <c r="U9" i="18" s="1"/>
  <c r="V27" i="18"/>
  <c r="U27" i="18" s="1"/>
  <c r="T18" i="1" s="1"/>
  <c r="V35" i="18"/>
  <c r="U35" i="18" s="1"/>
  <c r="V25" i="18"/>
  <c r="U25" i="18" s="1"/>
  <c r="V34" i="18"/>
  <c r="U34" i="18" s="1"/>
  <c r="V5" i="18"/>
  <c r="U5" i="18" s="1"/>
  <c r="V7" i="18"/>
  <c r="U7" i="18" s="1"/>
  <c r="U9" i="1"/>
  <c r="V32" i="18"/>
  <c r="U32" i="18" s="1"/>
  <c r="P45" i="17"/>
  <c r="K13" i="1"/>
  <c r="U10" i="1"/>
  <c r="U7" i="1"/>
  <c r="U11" i="1"/>
  <c r="U8" i="1"/>
  <c r="U6" i="1"/>
  <c r="S13" i="1"/>
  <c r="E13" i="1"/>
  <c r="T21" i="1" l="1"/>
  <c r="J11" i="1"/>
  <c r="T42" i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<sst xmlns="http://schemas.openxmlformats.org/spreadsheetml/2006/main" count="614" uniqueCount="143">
  <si>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</si>
  <si>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</si>
  <si>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</si>
  <si>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</si>
  <si>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</si>
  <si>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</si>
  <si>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</si>
  <si>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</si>
  <si>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</si>
  <si>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</si>
  <si>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</si>
  <si>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</si>
  <si>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</si>
  <si>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</si>
  <si>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</si>
  <si>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</si>
  <si>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</si>
  <si>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</si>
  <si>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</si>
  <si>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</si>
  <si>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</si>
  <si>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</si>
  <si>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</si>
  <si>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</si>
  <si>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</si>
  <si>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</si>
  <si>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</si>
  <si>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</si>
  <si>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</si>
  <si>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</si>
  <si>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</si>
  <si>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</si>
  <si>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</si>
  <si>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</si>
  <si>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</si>
  <si>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</si>
  <si>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</si>
  <si>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</si>
  <si>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</si>
  <si>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</si>
  <si>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</si>
  <si>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</si>
  <si>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</si>
  <si>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</si>
  <si>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</si>
  <si>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</si>
  <si>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</si>
  <si>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</si>
  <si>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</si>
  <si>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</si>
  <si>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</si>
  <si>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</si>
  <si>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</si>
  <si>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</si>
  <si>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</si>
  <si>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</si>
  <si>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</si>
  <si>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</si>
  <si>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</si>
  <si>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</si>
  <si>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</si>
  <si>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</si>
  <si>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</si>
  <si>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</si>
  <si>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</si>
  <si>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</si>
  <si>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</si>
  <si>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</si>
  <si>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</si>
  <si>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</si>
  <si>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</si>
  <si>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</si>
  <si>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</si>
  <si>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</si>
  <si>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</si>
  <si>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</si>
  <si>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</si>
  <si>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</si>
  <si>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</si>
  <si>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</si>
  <si>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</si>
  <si>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</si>
  <si>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</si>
  <si>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</si>
  <si>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</si>
  <si>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</si>
  <si>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</si>
  <si>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</si>
  <si>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</si>
  <si>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</si>
  <si>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</si>
  <si>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</si>
  <si>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</si>
  <si>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</si>
  <si>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</si>
  <si>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</si>
  <si>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</si>
  <si>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</si>
  <si>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</si>
  <si>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</si>
  <si>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</si>
  <si>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</si>
  <si>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</si>
  <si>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</si>
  <si>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</si>
  <si>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</si>
  <si>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</si>
  <si>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</si>
  <si>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</si>
  <si>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</si>
  <si>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</si>
  <si>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</si>
  <si>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</si>
  <si>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</si>
  <si>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</si>
  <si>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</si>
  <si>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</si>
  <si>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</si>
  <si>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</si>
  <si>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</si>
  <si>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</si>
  <si>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</si>
  <si>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</si>
  <si>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</si>
  <si>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</si>
  <si>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</si>
  <si>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</si>
  <si>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</si>
  <si>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</si>
  <si>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</si>
  <si>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</si>
  <si>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</si>
  <si>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</si>
  <si>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</si>
  <si>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</si>
  <si>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</si>
  <si>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</si>
  <si>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</si>
  <si>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</si>
  <si>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</si>
  <si>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</si>
  <si>
    <t>Segbers Johannes</t>
  </si>
  <si>
    <t>04965/676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</si>
</sst>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4" t="s">
        <v>62</v>
      </c>
      <c r="L1" s="164"/>
      <c r="M1" s="163" t="s">
        <v>20</v>
      </c>
      <c r="N1" s="163"/>
      <c r="O1" s="163"/>
      <c r="P1" s="162" t="s">
        <v>13</v>
      </c>
      <c r="Q1" s="162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5" t="s">
        <v>1</v>
      </c>
      <c r="K3" s="165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3" t="s">
        <v>47</v>
      </c>
      <c r="C4" s="154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60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0"/>
    </row>
    <row r="6" spans="1:22" ht="20.25" customHeight="1" x14ac:dyDescent="0.25">
      <c r="A6" s="35">
        <v>1</v>
      </c>
      <c r="B6" s="156" t="str">
        <f>'Übersicht Gruppen'!B2</f>
        <v>Borgerwald I</v>
      </c>
      <c r="C6" s="157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934</v>
      </c>
      <c r="J6" s="37">
        <f>'Übersicht Gruppen'!I2</f>
        <v>931.80000000000007</v>
      </c>
      <c r="K6" s="38">
        <f t="shared" ref="K6:K11" si="1">SUM(D6:I6)</f>
        <v>5590.8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931.80000000000007</v>
      </c>
      <c r="U6" s="38">
        <f>SUM(S6+K6)</f>
        <v>5590.8</v>
      </c>
      <c r="V6" s="161"/>
    </row>
    <row r="7" spans="1:22" ht="20.25" customHeight="1" x14ac:dyDescent="0.25">
      <c r="A7" s="39">
        <v>2</v>
      </c>
      <c r="B7" s="158" t="str">
        <f>'Übersicht Gruppen'!B3</f>
        <v>Börgermoor II</v>
      </c>
      <c r="C7" s="159"/>
      <c r="D7" s="40">
        <f>'Übersicht Gruppen'!C3</f>
        <v>922.1</v>
      </c>
      <c r="E7" s="40">
        <f>'Übersicht Gruppen'!D3</f>
        <v>930.7</v>
      </c>
      <c r="F7" s="40">
        <f>'Übersicht Gruppen'!E3</f>
        <v>928.59999999999991</v>
      </c>
      <c r="G7" s="40">
        <f>'Übersicht Gruppen'!F3</f>
        <v>929.9</v>
      </c>
      <c r="H7" s="40">
        <f>'Übersicht Gruppen'!G3</f>
        <v>916.3</v>
      </c>
      <c r="I7" s="40">
        <f>'Übersicht Gruppen'!H3</f>
        <v>928.7</v>
      </c>
      <c r="J7" s="41">
        <f>'Übersicht Gruppen'!I3</f>
        <v>926.05000000000007</v>
      </c>
      <c r="K7" s="42">
        <f t="shared" si="1"/>
        <v>5556.3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926.05000000000007</v>
      </c>
      <c r="U7" s="42">
        <f t="shared" ref="U7:U11" si="3">SUM(S7+K7)</f>
        <v>5556.3</v>
      </c>
      <c r="V7" s="42">
        <f>(U6-U7)*-1</f>
        <v>-34.5</v>
      </c>
    </row>
    <row r="8" spans="1:22" ht="20.25" customHeight="1" x14ac:dyDescent="0.25">
      <c r="A8" s="43">
        <v>3</v>
      </c>
      <c r="B8" s="156" t="str">
        <f>'Übersicht Gruppen'!B4</f>
        <v>Lorup III</v>
      </c>
      <c r="C8" s="157"/>
      <c r="D8" s="36">
        <f>'Übersicht Gruppen'!C4</f>
        <v>924.1</v>
      </c>
      <c r="E8" s="36">
        <f>'Übersicht Gruppen'!D4</f>
        <v>930.90000000000009</v>
      </c>
      <c r="F8" s="36">
        <f>'Übersicht Gruppen'!E4</f>
        <v>926.5</v>
      </c>
      <c r="G8" s="36">
        <f>'Übersicht Gruppen'!F4</f>
        <v>932.7</v>
      </c>
      <c r="H8" s="36">
        <f>'Übersicht Gruppen'!G4</f>
        <v>921.8</v>
      </c>
      <c r="I8" s="36">
        <f>'Übersicht Gruppen'!H4</f>
        <v>919.8</v>
      </c>
      <c r="J8" s="37">
        <f>'Übersicht Gruppen'!I4</f>
        <v>925.9666666666667</v>
      </c>
      <c r="K8" s="38">
        <f t="shared" si="1"/>
        <v>5555.8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925.9666666666667</v>
      </c>
      <c r="U8" s="38">
        <f t="shared" si="3"/>
        <v>5555.8</v>
      </c>
      <c r="V8" s="38">
        <f t="shared" ref="V8:V11" si="4">(U7-U8)*-1</f>
        <v>-0.5</v>
      </c>
    </row>
    <row r="9" spans="1:22" ht="20.25" customHeight="1" x14ac:dyDescent="0.25">
      <c r="A9" s="29">
        <v>4</v>
      </c>
      <c r="B9" s="158" t="str">
        <f>'Übersicht Gruppen'!B5</f>
        <v>Sögel III</v>
      </c>
      <c r="C9" s="159"/>
      <c r="D9" s="40">
        <f>'Übersicht Gruppen'!C5</f>
        <v>922.8</v>
      </c>
      <c r="E9" s="40">
        <f>'Übersicht Gruppen'!D5</f>
        <v>938.9</v>
      </c>
      <c r="F9" s="40">
        <f>'Übersicht Gruppen'!E5</f>
        <v>926.6</v>
      </c>
      <c r="G9" s="40">
        <f>'Übersicht Gruppen'!F5</f>
        <v>928.3</v>
      </c>
      <c r="H9" s="40">
        <f>'Übersicht Gruppen'!G5</f>
        <v>919.1</v>
      </c>
      <c r="I9" s="40">
        <f>'Übersicht Gruppen'!H5</f>
        <v>915</v>
      </c>
      <c r="J9" s="41">
        <f>'Übersicht Gruppen'!I5</f>
        <v>925.11666666666667</v>
      </c>
      <c r="K9" s="42">
        <f t="shared" si="1"/>
        <v>5550.7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925.11666666666667</v>
      </c>
      <c r="U9" s="42">
        <f t="shared" si="3"/>
        <v>5550.7</v>
      </c>
      <c r="V9" s="42">
        <f t="shared" si="4"/>
        <v>-5.1000000000003638</v>
      </c>
    </row>
    <row r="10" spans="1:22" ht="20.25" customHeight="1" x14ac:dyDescent="0.25">
      <c r="A10" s="44">
        <v>5</v>
      </c>
      <c r="B10" s="156" t="str">
        <f>'Übersicht Gruppen'!B6</f>
        <v>Eisten I</v>
      </c>
      <c r="C10" s="157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921.5</v>
      </c>
      <c r="J10" s="37">
        <f>'Übersicht Gruppen'!I6</f>
        <v>920.4</v>
      </c>
      <c r="K10" s="38">
        <f t="shared" si="1"/>
        <v>5522.4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920.4</v>
      </c>
      <c r="U10" s="38">
        <f t="shared" si="3"/>
        <v>5522.4</v>
      </c>
      <c r="V10" s="38">
        <f t="shared" si="4"/>
        <v>-28.300000000000182</v>
      </c>
    </row>
    <row r="11" spans="1:22" ht="20.25" customHeight="1" x14ac:dyDescent="0.25">
      <c r="A11" s="45">
        <v>6</v>
      </c>
      <c r="B11" s="158" t="str">
        <f>'Übersicht Gruppen'!B7</f>
        <v>Neuvrees I</v>
      </c>
      <c r="C11" s="159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919.30000000000007</v>
      </c>
      <c r="J11" s="41">
        <f>'Übersicht Gruppen'!I7</f>
        <v>917.7166666666667</v>
      </c>
      <c r="K11" s="42">
        <f t="shared" si="1"/>
        <v>5506.3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917.7166666666667</v>
      </c>
      <c r="U11" s="42">
        <f t="shared" si="3"/>
        <v>5506.3</v>
      </c>
      <c r="V11" s="42">
        <f t="shared" si="4"/>
        <v>-16.099999999999454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928.88333333333321</v>
      </c>
      <c r="G13" s="36">
        <f t="shared" si="5"/>
        <v>924.76666666666677</v>
      </c>
      <c r="H13" s="36">
        <f t="shared" si="5"/>
        <v>918.1</v>
      </c>
      <c r="I13" s="36">
        <f t="shared" si="5"/>
        <v>923.05000000000007</v>
      </c>
      <c r="J13" s="37">
        <f t="shared" si="5"/>
        <v>924.50833333333321</v>
      </c>
      <c r="K13" s="38">
        <f>SUM(K6:K11)/6</f>
        <v>5547.05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924.50833333333321</v>
      </c>
      <c r="U13" s="38">
        <f t="shared" si="5"/>
        <v>5547.05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60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0"/>
    </row>
    <row r="17" spans="1:22" s="51" customFormat="1" ht="18" customHeight="1" x14ac:dyDescent="0.2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312.5</v>
      </c>
      <c r="J17" s="56">
        <f>'Übersicht Schützen'!I2</f>
        <v>312.98333333333341</v>
      </c>
      <c r="K17" s="38">
        <f>SUM(D17:I17)</f>
        <v>1877.9000000000003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312.98333333333341</v>
      </c>
      <c r="U17" s="38">
        <f>SUM(K17+S17)</f>
        <v>1877.9000000000003</v>
      </c>
      <c r="V17" s="161"/>
    </row>
    <row r="18" spans="1:22" s="51" customFormat="1" ht="18" customHeight="1" x14ac:dyDescent="0.25">
      <c r="A18" s="29">
        <v>2</v>
      </c>
      <c r="B18" s="57" t="str">
        <f>'Übersicht Schützen'!A3</f>
        <v>Esters, Katrin</v>
      </c>
      <c r="C18" s="92" t="str">
        <f>'Übersicht Schützen'!B3</f>
        <v>Borgerwald I</v>
      </c>
      <c r="D18" s="58">
        <f>'Übersicht Schützen'!C3</f>
        <v>312.89999999999998</v>
      </c>
      <c r="E18" s="42">
        <f>'Übersicht Schützen'!D3</f>
        <v>314.7</v>
      </c>
      <c r="F18" s="42">
        <f>'Übersicht Schützen'!E3</f>
        <v>312.5</v>
      </c>
      <c r="G18" s="42">
        <f>'Übersicht Schützen'!F3</f>
        <v>312.60000000000002</v>
      </c>
      <c r="H18" s="42">
        <f>'Übersicht Schützen'!G3</f>
        <v>311.8</v>
      </c>
      <c r="I18" s="42">
        <f>'Übersicht Schützen'!H3</f>
        <v>312.10000000000002</v>
      </c>
      <c r="J18" s="59">
        <f>'Übersicht Schützen'!I3</f>
        <v>312.76666666666665</v>
      </c>
      <c r="K18" s="42">
        <f>SUM(D18:I18)</f>
        <v>1876.6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312.76666666666665</v>
      </c>
      <c r="U18" s="42">
        <f t="shared" ref="U18:U52" si="7">SUM(K18+S18)</f>
        <v>1876.6</v>
      </c>
      <c r="V18" s="42">
        <f>(U17-U18)*-1</f>
        <v>-1.3000000000004093</v>
      </c>
    </row>
    <row r="19" spans="1:22" s="51" customFormat="1" ht="18" customHeight="1" x14ac:dyDescent="0.25">
      <c r="A19" s="50">
        <v>3</v>
      </c>
      <c r="B19" s="54" t="str">
        <f>'Übersicht Schützen'!A4</f>
        <v>Jansing, Tanja</v>
      </c>
      <c r="C19" s="91" t="str">
        <f>'Übersicht Schützen'!B4</f>
        <v>Eisten I</v>
      </c>
      <c r="D19" s="55">
        <f>'Übersicht Schützen'!C4</f>
        <v>311.7</v>
      </c>
      <c r="E19" s="38">
        <f>'Übersicht Schützen'!D4</f>
        <v>312.2</v>
      </c>
      <c r="F19" s="38">
        <f>'Übersicht Schützen'!E4</f>
        <v>317.10000000000002</v>
      </c>
      <c r="G19" s="38">
        <f>'Übersicht Schützen'!F4</f>
        <v>310.5</v>
      </c>
      <c r="H19" s="38">
        <f>'Übersicht Schützen'!G4</f>
        <v>307.5</v>
      </c>
      <c r="I19" s="38">
        <f>'Übersicht Schützen'!H4</f>
        <v>314.7</v>
      </c>
      <c r="J19" s="56">
        <f>'Übersicht Schützen'!I4</f>
        <v>312.28333333333336</v>
      </c>
      <c r="K19" s="38">
        <f t="shared" ref="K19:K52" si="8">SUM(D19:I19)</f>
        <v>1873.7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312.28333333333336</v>
      </c>
      <c r="U19" s="38">
        <f t="shared" si="7"/>
        <v>1873.7</v>
      </c>
      <c r="V19" s="38">
        <f t="shared" ref="V19:V46" si="9">(U18-U19)*-1</f>
        <v>-2.8999999999998636</v>
      </c>
    </row>
    <row r="20" spans="1:22" s="51" customFormat="1" ht="18" customHeight="1" x14ac:dyDescent="0.25">
      <c r="A20" s="52">
        <v>4</v>
      </c>
      <c r="B20" s="57" t="str">
        <f>'Übersicht Schützen'!A5</f>
        <v>Segbers, Kerstin</v>
      </c>
      <c r="C20" s="92" t="str">
        <f>'Übersicht Schützen'!B5</f>
        <v>Sögel III</v>
      </c>
      <c r="D20" s="58">
        <f>'Übersicht Schützen'!C5</f>
        <v>310.3</v>
      </c>
      <c r="E20" s="42">
        <f>'Übersicht Schützen'!D5</f>
        <v>314.2</v>
      </c>
      <c r="F20" s="42">
        <f>'Übersicht Schützen'!E5</f>
        <v>312.8</v>
      </c>
      <c r="G20" s="42">
        <f>'Übersicht Schützen'!F5</f>
        <v>312.5</v>
      </c>
      <c r="H20" s="42">
        <f>'Übersicht Schützen'!G5</f>
        <v>311</v>
      </c>
      <c r="I20" s="42">
        <f>'Übersicht Schützen'!H5</f>
        <v>312.89999999999998</v>
      </c>
      <c r="J20" s="59">
        <f>'Übersicht Schützen'!I5</f>
        <v>312.2833333333333</v>
      </c>
      <c r="K20" s="42">
        <f t="shared" si="8"/>
        <v>1873.6999999999998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312.2833333333333</v>
      </c>
      <c r="U20" s="42">
        <f t="shared" si="7"/>
        <v>1873.6999999999998</v>
      </c>
      <c r="V20" s="42">
        <f t="shared" si="9"/>
        <v>-2.2737367544323206E-13</v>
      </c>
    </row>
    <row r="21" spans="1:22" s="51" customFormat="1" ht="18" customHeight="1" x14ac:dyDescent="0.25">
      <c r="A21" s="43">
        <v>5</v>
      </c>
      <c r="B21" s="54" t="str">
        <f>'Übersicht Schützen'!A6</f>
        <v>Krömer, Nadine</v>
      </c>
      <c r="C21" s="91" t="str">
        <f>'Übersicht Schützen'!B6</f>
        <v>Lorup III</v>
      </c>
      <c r="D21" s="55">
        <f>'Übersicht Schützen'!C6</f>
        <v>306.10000000000002</v>
      </c>
      <c r="E21" s="38">
        <f>'Übersicht Schützen'!D6</f>
        <v>311.10000000000002</v>
      </c>
      <c r="F21" s="38">
        <f>'Übersicht Schützen'!E6</f>
        <v>309.7</v>
      </c>
      <c r="G21" s="38">
        <f>'Übersicht Schützen'!F6</f>
        <v>313.60000000000002</v>
      </c>
      <c r="H21" s="38">
        <f>'Übersicht Schützen'!G6</f>
        <v>314.5</v>
      </c>
      <c r="I21" s="38">
        <f>'Übersicht Schützen'!H6</f>
        <v>314.10000000000002</v>
      </c>
      <c r="J21" s="56">
        <f>'Übersicht Schützen'!I6</f>
        <v>311.51666666666665</v>
      </c>
      <c r="K21" s="38">
        <f t="shared" si="8"/>
        <v>1869.1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311.51666666666665</v>
      </c>
      <c r="U21" s="38">
        <f t="shared" si="7"/>
        <v>1869.1</v>
      </c>
      <c r="V21" s="38">
        <f t="shared" si="9"/>
        <v>-4.5999999999999091</v>
      </c>
    </row>
    <row r="22" spans="1:22" s="51" customFormat="1" ht="18" customHeight="1" x14ac:dyDescent="0.25">
      <c r="A22" s="29">
        <v>6</v>
      </c>
      <c r="B22" s="57" t="str">
        <f>'Übersicht Schützen'!A7</f>
        <v>Holtermann, Uwe</v>
      </c>
      <c r="C22" s="92" t="str">
        <f>'Übersicht Schützen'!B7</f>
        <v>Neuvrees I</v>
      </c>
      <c r="D22" s="58">
        <f>'Übersicht Schützen'!C7</f>
        <v>313.3</v>
      </c>
      <c r="E22" s="42">
        <f>'Übersicht Schützen'!D7</f>
        <v>309.3</v>
      </c>
      <c r="F22" s="42">
        <f>'Übersicht Schützen'!E7</f>
        <v>309.89999999999998</v>
      </c>
      <c r="G22" s="42">
        <f>'Übersicht Schützen'!F7</f>
        <v>308.2</v>
      </c>
      <c r="H22" s="42">
        <f>'Übersicht Schützen'!G7</f>
        <v>308.5</v>
      </c>
      <c r="I22" s="42">
        <f>'Übersicht Schützen'!H7</f>
        <v>313.10000000000002</v>
      </c>
      <c r="J22" s="59">
        <f>'Übersicht Schützen'!I7</f>
        <v>310.38333333333338</v>
      </c>
      <c r="K22" s="42">
        <f t="shared" si="8"/>
        <v>1862.3000000000002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310.38333333333338</v>
      </c>
      <c r="U22" s="42">
        <f t="shared" si="7"/>
        <v>1862.3000000000002</v>
      </c>
      <c r="V22" s="42">
        <f t="shared" si="9"/>
        <v>-6.7999999999997272</v>
      </c>
    </row>
    <row r="23" spans="1:22" s="51" customFormat="1" ht="18" customHeight="1" x14ac:dyDescent="0.25">
      <c r="A23" s="50">
        <v>7</v>
      </c>
      <c r="B23" s="54" t="str">
        <f>'Übersicht Schützen'!A8</f>
        <v>Grote, Beate</v>
      </c>
      <c r="C23" s="91" t="str">
        <f>'Übersicht Schützen'!B8</f>
        <v>Borgerwald I</v>
      </c>
      <c r="D23" s="55">
        <f>'Übersicht Schützen'!C8</f>
        <v>308.8</v>
      </c>
      <c r="E23" s="38">
        <f>'Übersicht Schützen'!D8</f>
        <v>305.60000000000002</v>
      </c>
      <c r="F23" s="38">
        <f>'Übersicht Schützen'!E8</f>
        <v>313.39999999999998</v>
      </c>
      <c r="G23" s="38">
        <f>'Übersicht Schützen'!F8</f>
        <v>312.2</v>
      </c>
      <c r="H23" s="38">
        <f>'Übersicht Schützen'!G8</f>
        <v>308.8</v>
      </c>
      <c r="I23" s="38">
        <f>'Übersicht Schützen'!H8</f>
        <v>310.5</v>
      </c>
      <c r="J23" s="56">
        <f>'Übersicht Schützen'!I8</f>
        <v>309.88333333333333</v>
      </c>
      <c r="K23" s="38">
        <f t="shared" si="8"/>
        <v>1859.3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309.88333333333333</v>
      </c>
      <c r="U23" s="38">
        <f t="shared" si="7"/>
        <v>1859.3</v>
      </c>
      <c r="V23" s="38">
        <f t="shared" si="9"/>
        <v>-3.0000000000002274</v>
      </c>
    </row>
    <row r="24" spans="1:22" s="51" customFormat="1" ht="18" customHeight="1" x14ac:dyDescent="0.25">
      <c r="A24" s="29">
        <v>8</v>
      </c>
      <c r="B24" s="57" t="str">
        <f>'Übersicht Schützen'!A9</f>
        <v>Sievers, Annette</v>
      </c>
      <c r="C24" s="92" t="str">
        <f>'Übersicht Schützen'!B9</f>
        <v>Borgerwald I</v>
      </c>
      <c r="D24" s="58">
        <f>'Übersicht Schützen'!C9</f>
        <v>306.10000000000002</v>
      </c>
      <c r="E24" s="42">
        <f>'Übersicht Schützen'!D9</f>
        <v>311.3</v>
      </c>
      <c r="F24" s="42">
        <f>'Übersicht Schützen'!E9</f>
        <v>310.39999999999998</v>
      </c>
      <c r="G24" s="42">
        <f>'Übersicht Schützen'!F9</f>
        <v>309.2</v>
      </c>
      <c r="H24" s="42">
        <f>'Übersicht Schützen'!G9</f>
        <v>308.60000000000002</v>
      </c>
      <c r="I24" s="42">
        <f>'Übersicht Schützen'!H9</f>
        <v>311.39999999999998</v>
      </c>
      <c r="J24" s="59">
        <f>'Übersicht Schützen'!I9</f>
        <v>309.5</v>
      </c>
      <c r="K24" s="42">
        <f t="shared" si="8"/>
        <v>1857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309.5</v>
      </c>
      <c r="U24" s="42">
        <f t="shared" si="7"/>
        <v>1857</v>
      </c>
      <c r="V24" s="42">
        <f t="shared" si="9"/>
        <v>-2.2999999999999545</v>
      </c>
    </row>
    <row r="25" spans="1:22" s="51" customFormat="1" ht="18" customHeight="1" x14ac:dyDescent="0.25">
      <c r="A25" s="43">
        <v>9</v>
      </c>
      <c r="B25" s="54" t="str">
        <f>'Übersicht Schützen'!A10</f>
        <v>Gebken, Johanna</v>
      </c>
      <c r="C25" s="91" t="str">
        <f>'Übersicht Schützen'!B10</f>
        <v>Lorup III</v>
      </c>
      <c r="D25" s="55">
        <f>'Übersicht Schützen'!C10</f>
        <v>311.5</v>
      </c>
      <c r="E25" s="38">
        <f>'Übersicht Schützen'!D10</f>
        <v>309.5</v>
      </c>
      <c r="F25" s="38">
        <f>'Übersicht Schützen'!E10</f>
        <v>308.3</v>
      </c>
      <c r="G25" s="38">
        <f>'Übersicht Schützen'!F10</f>
        <v>309.2</v>
      </c>
      <c r="H25" s="38">
        <f>'Übersicht Schützen'!G10</f>
        <v>307</v>
      </c>
      <c r="I25" s="38">
        <f>'Übersicht Schützen'!H10</f>
        <v>305.7</v>
      </c>
      <c r="J25" s="56">
        <f>'Übersicht Schützen'!I10</f>
        <v>308.53333333333336</v>
      </c>
      <c r="K25" s="38">
        <f t="shared" si="8"/>
        <v>1851.2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308.53333333333336</v>
      </c>
      <c r="U25" s="38">
        <f t="shared" si="7"/>
        <v>1851.2</v>
      </c>
      <c r="V25" s="38">
        <f t="shared" si="9"/>
        <v>-5.7999999999999545</v>
      </c>
    </row>
    <row r="26" spans="1:22" s="51" customFormat="1" ht="18" customHeight="1" x14ac:dyDescent="0.25">
      <c r="A26" s="52">
        <v>10</v>
      </c>
      <c r="B26" s="57" t="str">
        <f>'Übersicht Schützen'!A11</f>
        <v>Robbers, Julia</v>
      </c>
      <c r="C26" s="92" t="str">
        <f>'Übersicht Schützen'!B11</f>
        <v>Sögel III</v>
      </c>
      <c r="D26" s="58">
        <f>'Übersicht Schützen'!C11</f>
        <v>307.8</v>
      </c>
      <c r="E26" s="42">
        <f>'Übersicht Schützen'!D11</f>
        <v>312.60000000000002</v>
      </c>
      <c r="F26" s="42">
        <f>'Übersicht Schützen'!E11</f>
        <v>309.89999999999998</v>
      </c>
      <c r="G26" s="42">
        <f>'Übersicht Schützen'!F11</f>
        <v>307.8</v>
      </c>
      <c r="H26" s="42">
        <f>'Übersicht Schützen'!G11</f>
        <v>301.10000000000002</v>
      </c>
      <c r="I26" s="42">
        <f>'Übersicht Schützen'!H11</f>
        <v>305.5</v>
      </c>
      <c r="J26" s="59">
        <f>'Übersicht Schützen'!I11</f>
        <v>307.45000000000005</v>
      </c>
      <c r="K26" s="42">
        <f t="shared" si="8"/>
        <v>1844.7000000000003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307.45000000000005</v>
      </c>
      <c r="U26" s="42">
        <f t="shared" si="7"/>
        <v>1844.7000000000003</v>
      </c>
      <c r="V26" s="42">
        <f t="shared" si="9"/>
        <v>-6.4999999999997726</v>
      </c>
    </row>
    <row r="27" spans="1:22" s="51" customFormat="1" ht="18" customHeight="1" x14ac:dyDescent="0.25">
      <c r="A27" s="50">
        <v>11</v>
      </c>
      <c r="B27" s="54" t="str">
        <f>'Übersicht Schützen'!A12</f>
        <v>Eilermann, Saskia</v>
      </c>
      <c r="C27" s="91" t="str">
        <f>'Übersicht Schützen'!B12</f>
        <v>Neuvrees I</v>
      </c>
      <c r="D27" s="55">
        <f>'Übersicht Schützen'!C12</f>
        <v>307.8</v>
      </c>
      <c r="E27" s="38">
        <f>'Übersicht Schützen'!D12</f>
        <v>314.39999999999998</v>
      </c>
      <c r="F27" s="38">
        <f>'Übersicht Schützen'!E12</f>
        <v>307.39999999999998</v>
      </c>
      <c r="G27" s="38">
        <f>'Übersicht Schützen'!F12</f>
        <v>304.8</v>
      </c>
      <c r="H27" s="38">
        <f>'Übersicht Schützen'!G12</f>
        <v>302.5</v>
      </c>
      <c r="I27" s="38">
        <f>'Übersicht Schützen'!H12</f>
        <v>306.3</v>
      </c>
      <c r="J27" s="56">
        <f>'Übersicht Schützen'!I12</f>
        <v>307.2</v>
      </c>
      <c r="K27" s="38">
        <f t="shared" si="8"/>
        <v>1843.2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307.2</v>
      </c>
      <c r="U27" s="38">
        <f t="shared" si="7"/>
        <v>1843.2</v>
      </c>
      <c r="V27" s="38">
        <f t="shared" si="9"/>
        <v>-1.5000000000002274</v>
      </c>
    </row>
    <row r="28" spans="1:22" s="51" customFormat="1" ht="18" customHeight="1" x14ac:dyDescent="0.25">
      <c r="A28" s="29">
        <v>12</v>
      </c>
      <c r="B28" s="57" t="str">
        <f>'Übersicht Schützen'!A13</f>
        <v>Antons, Katja</v>
      </c>
      <c r="C28" s="92" t="str">
        <f>'Übersicht Schützen'!B13</f>
        <v>Borgerwald I</v>
      </c>
      <c r="D28" s="58">
        <f>'Übersicht Schützen'!C13</f>
        <v>303.7</v>
      </c>
      <c r="E28" s="42">
        <f>'Übersicht Schützen'!D13</f>
        <v>308.5</v>
      </c>
      <c r="F28" s="42">
        <f>'Übersicht Schützen'!E13</f>
        <v>308.10000000000002</v>
      </c>
      <c r="G28" s="42">
        <f>'Übersicht Schützen'!F13</f>
        <v>302.7</v>
      </c>
      <c r="H28" s="42">
        <f>'Übersicht Schützen'!G13</f>
        <v>308.5</v>
      </c>
      <c r="I28" s="42">
        <f>'Übersicht Schützen'!H13</f>
        <v>309.39999999999998</v>
      </c>
      <c r="J28" s="59">
        <f>'Übersicht Schützen'!I13</f>
        <v>306.81666666666666</v>
      </c>
      <c r="K28" s="42">
        <f t="shared" si="8"/>
        <v>1840.9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306.81666666666666</v>
      </c>
      <c r="U28" s="42">
        <f t="shared" si="7"/>
        <v>1840.9</v>
      </c>
      <c r="V28" s="42">
        <f t="shared" si="9"/>
        <v>-2.2999999999999545</v>
      </c>
    </row>
    <row r="29" spans="1:22" s="51" customFormat="1" ht="18" customHeight="1" x14ac:dyDescent="0.25">
      <c r="A29" s="50">
        <v>13</v>
      </c>
      <c r="B29" s="54" t="str">
        <f>'Übersicht Schützen'!A14</f>
        <v>Schomaker, Lena</v>
      </c>
      <c r="C29" s="91" t="str">
        <f>'Übersicht Schützen'!B14</f>
        <v>Borgerwald I</v>
      </c>
      <c r="D29" s="55">
        <f>'Übersicht Schützen'!C14</f>
        <v>303.8</v>
      </c>
      <c r="E29" s="38">
        <f>'Übersicht Schützen'!D14</f>
        <v>309.10000000000002</v>
      </c>
      <c r="F29" s="38">
        <f>'Übersicht Schützen'!E14</f>
        <v>309.2</v>
      </c>
      <c r="G29" s="38">
        <f>'Übersicht Schützen'!F14</f>
        <v>302.2</v>
      </c>
      <c r="H29" s="38">
        <f>'Übersicht Schützen'!G14</f>
        <v>308.10000000000002</v>
      </c>
      <c r="I29" s="38">
        <f>'Übersicht Schützen'!H14</f>
        <v>304.7</v>
      </c>
      <c r="J29" s="56">
        <f>'Übersicht Schützen'!I14</f>
        <v>306.18333333333334</v>
      </c>
      <c r="K29" s="38">
        <f t="shared" si="8"/>
        <v>1837.1000000000001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306.18333333333334</v>
      </c>
      <c r="U29" s="38">
        <f t="shared" si="7"/>
        <v>1837.1000000000001</v>
      </c>
      <c r="V29" s="38">
        <f t="shared" si="9"/>
        <v>-3.7999999999999545</v>
      </c>
    </row>
    <row r="30" spans="1:22" s="51" customFormat="1" ht="18" customHeight="1" x14ac:dyDescent="0.25">
      <c r="A30" s="52">
        <v>14</v>
      </c>
      <c r="B30" s="57" t="str">
        <f>'Übersicht Schützen'!A15</f>
        <v>Determann, Julia</v>
      </c>
      <c r="C30" s="92" t="str">
        <f>'Übersicht Schützen'!B15</f>
        <v>Börgermoor II</v>
      </c>
      <c r="D30" s="58">
        <f>'Übersicht Schützen'!C15</f>
        <v>307.7</v>
      </c>
      <c r="E30" s="42">
        <f>'Übersicht Schützen'!D15</f>
        <v>306.10000000000002</v>
      </c>
      <c r="F30" s="42">
        <f>'Übersicht Schützen'!E15</f>
        <v>307.39999999999998</v>
      </c>
      <c r="G30" s="42">
        <f>'Übersicht Schützen'!F15</f>
        <v>308.2</v>
      </c>
      <c r="H30" s="42">
        <f>'Übersicht Schützen'!G15</f>
        <v>301.3</v>
      </c>
      <c r="I30" s="42">
        <f>'Übersicht Schützen'!H15</f>
        <v>306.10000000000002</v>
      </c>
      <c r="J30" s="59">
        <f>'Übersicht Schützen'!I15</f>
        <v>306.13333333333327</v>
      </c>
      <c r="K30" s="42">
        <f t="shared" si="8"/>
        <v>1836.7999999999997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306.13333333333327</v>
      </c>
      <c r="U30" s="42">
        <f t="shared" si="7"/>
        <v>1836.7999999999997</v>
      </c>
      <c r="V30" s="42">
        <f t="shared" si="9"/>
        <v>-0.30000000000040927</v>
      </c>
    </row>
    <row r="31" spans="1:22" s="51" customFormat="1" ht="18" customHeight="1" x14ac:dyDescent="0.25">
      <c r="A31" s="43">
        <v>15</v>
      </c>
      <c r="B31" s="54" t="str">
        <f>'Übersicht Schützen'!A16</f>
        <v>Kruth, Monika</v>
      </c>
      <c r="C31" s="91" t="str">
        <f>'Übersicht Schützen'!B16</f>
        <v>Börgermoor II</v>
      </c>
      <c r="D31" s="55">
        <f>'Übersicht Schützen'!C16</f>
        <v>301.3</v>
      </c>
      <c r="E31" s="38">
        <f>'Übersicht Schützen'!D16</f>
        <v>304</v>
      </c>
      <c r="F31" s="38">
        <f>'Übersicht Schützen'!E16</f>
        <v>308.2</v>
      </c>
      <c r="G31" s="38">
        <f>'Übersicht Schützen'!F16</f>
        <v>306.10000000000002</v>
      </c>
      <c r="H31" s="38">
        <f>'Übersicht Schützen'!G16</f>
        <v>303.89999999999998</v>
      </c>
      <c r="I31" s="38">
        <f>'Übersicht Schützen'!H16</f>
        <v>310.10000000000002</v>
      </c>
      <c r="J31" s="56">
        <f>'Übersicht Schützen'!I16</f>
        <v>305.59999999999997</v>
      </c>
      <c r="K31" s="38">
        <f t="shared" si="8"/>
        <v>1833.6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305.59999999999997</v>
      </c>
      <c r="U31" s="38">
        <f t="shared" si="7"/>
        <v>1833.6</v>
      </c>
      <c r="V31" s="38">
        <f t="shared" si="9"/>
        <v>-3.1999999999998181</v>
      </c>
    </row>
    <row r="32" spans="1:22" s="51" customFormat="1" ht="18" customHeight="1" x14ac:dyDescent="0.25">
      <c r="A32" s="29">
        <v>16</v>
      </c>
      <c r="B32" s="57" t="str">
        <f>'Übersicht Schützen'!A17</f>
        <v>Baalmann, Tanja</v>
      </c>
      <c r="C32" s="92" t="str">
        <f>'Übersicht Schützen'!B17</f>
        <v>Eisten I</v>
      </c>
      <c r="D32" s="58">
        <f>'Übersicht Schützen'!C17</f>
        <v>309.7</v>
      </c>
      <c r="E32" s="42">
        <f>'Übersicht Schützen'!D17</f>
        <v>307.89999999999998</v>
      </c>
      <c r="F32" s="42">
        <f>'Übersicht Schützen'!E17</f>
        <v>305.60000000000002</v>
      </c>
      <c r="G32" s="42">
        <f>'Übersicht Schützen'!F17</f>
        <v>302.39999999999998</v>
      </c>
      <c r="H32" s="42">
        <f>'Übersicht Schützen'!G17</f>
        <v>301.10000000000002</v>
      </c>
      <c r="I32" s="42">
        <f>'Übersicht Schützen'!H17</f>
        <v>301.10000000000002</v>
      </c>
      <c r="J32" s="59">
        <f>'Übersicht Schützen'!I17</f>
        <v>304.63333333333327</v>
      </c>
      <c r="K32" s="42">
        <f t="shared" si="8"/>
        <v>1827.7999999999997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304.63333333333327</v>
      </c>
      <c r="U32" s="42">
        <f t="shared" si="7"/>
        <v>1827.7999999999997</v>
      </c>
      <c r="V32" s="42">
        <f t="shared" si="9"/>
        <v>-5.8000000000001819</v>
      </c>
    </row>
    <row r="33" spans="1:44" s="51" customFormat="1" ht="18" customHeight="1" x14ac:dyDescent="0.25">
      <c r="A33" s="50">
        <v>17</v>
      </c>
      <c r="B33" s="54" t="str">
        <f>'Übersicht Schützen'!A18</f>
        <v>Gövert, Marion</v>
      </c>
      <c r="C33" s="91" t="str">
        <f>'Übersicht Schützen'!B18</f>
        <v>Eisten I</v>
      </c>
      <c r="D33" s="55">
        <f>'Übersicht Schützen'!C18</f>
        <v>299.2</v>
      </c>
      <c r="E33" s="38">
        <f>'Übersicht Schützen'!D18</f>
        <v>297.39999999999998</v>
      </c>
      <c r="F33" s="38">
        <f>'Übersicht Schützen'!E18</f>
        <v>310.89999999999998</v>
      </c>
      <c r="G33" s="38">
        <f>'Übersicht Schützen'!F18</f>
        <v>302</v>
      </c>
      <c r="H33" s="38">
        <f>'Übersicht Schützen'!G18</f>
        <v>303</v>
      </c>
      <c r="I33" s="38">
        <f>'Übersicht Schützen'!H18</f>
        <v>305.7</v>
      </c>
      <c r="J33" s="56">
        <f>'Übersicht Schützen'!I18</f>
        <v>303.03333333333336</v>
      </c>
      <c r="K33" s="38">
        <f t="shared" si="8"/>
        <v>1818.2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303.03333333333336</v>
      </c>
      <c r="U33" s="38">
        <f t="shared" si="7"/>
        <v>1818.2</v>
      </c>
      <c r="V33" s="38">
        <f t="shared" si="9"/>
        <v>-9.5999999999996817</v>
      </c>
    </row>
    <row r="34" spans="1:44" s="51" customFormat="1" ht="18" customHeight="1" x14ac:dyDescent="0.25">
      <c r="A34" s="29">
        <v>18</v>
      </c>
      <c r="B34" s="57" t="str">
        <f>'Übersicht Schützen'!A19</f>
        <v>Grossmann, Hanna</v>
      </c>
      <c r="C34" s="92" t="str">
        <f>'Übersicht Schützen'!B19</f>
        <v>Börgermoor II</v>
      </c>
      <c r="D34" s="58">
        <f>'Übersicht Schützen'!C19</f>
        <v>304.10000000000002</v>
      </c>
      <c r="E34" s="42">
        <f>'Übersicht Schützen'!D19</f>
        <v>308</v>
      </c>
      <c r="F34" s="42">
        <f>'Übersicht Schützen'!E19</f>
        <v>307</v>
      </c>
      <c r="G34" s="42">
        <f>'Übersicht Schützen'!F19</f>
        <v>299</v>
      </c>
      <c r="H34" s="42">
        <f>'Übersicht Schützen'!G19</f>
        <v>295.2</v>
      </c>
      <c r="I34" s="42">
        <f>'Übersicht Schützen'!H19</f>
        <v>301</v>
      </c>
      <c r="J34" s="59">
        <f>'Übersicht Schützen'!I19</f>
        <v>302.38333333333333</v>
      </c>
      <c r="K34" s="42">
        <f t="shared" si="8"/>
        <v>1814.3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302.38333333333333</v>
      </c>
      <c r="U34" s="42">
        <f t="shared" si="7"/>
        <v>1814.3</v>
      </c>
      <c r="V34" s="42">
        <f t="shared" si="9"/>
        <v>-3.9000000000000909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Möring, Lisa</v>
      </c>
      <c r="C35" s="91" t="str">
        <f>'Übersicht Schützen'!B20</f>
        <v>Lorup III</v>
      </c>
      <c r="D35" s="55">
        <f>'Übersicht Schützen'!C20</f>
        <v>301.89999999999998</v>
      </c>
      <c r="E35" s="38">
        <f>'Übersicht Schützen'!D20</f>
        <v>303.7</v>
      </c>
      <c r="F35" s="38">
        <f>'Übersicht Schützen'!E20</f>
        <v>307.39999999999998</v>
      </c>
      <c r="G35" s="38">
        <f>'Übersicht Schützen'!F20</f>
        <v>297.10000000000002</v>
      </c>
      <c r="H35" s="38">
        <f>'Übersicht Schützen'!G20</f>
        <v>300.3</v>
      </c>
      <c r="I35" s="38">
        <f>'Übersicht Schützen'!H20</f>
        <v>300</v>
      </c>
      <c r="J35" s="56">
        <f>'Übersicht Schützen'!I20</f>
        <v>301.73333333333329</v>
      </c>
      <c r="K35" s="38">
        <f t="shared" si="8"/>
        <v>1810.3999999999999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301.73333333333329</v>
      </c>
      <c r="U35" s="38">
        <f t="shared" si="7"/>
        <v>1810.3999999999999</v>
      </c>
      <c r="V35" s="38">
        <f t="shared" si="9"/>
        <v>-3.9000000000000909</v>
      </c>
    </row>
    <row r="36" spans="1:44" s="51" customFormat="1" ht="18" customHeight="1" x14ac:dyDescent="0.25">
      <c r="A36" s="52">
        <v>20</v>
      </c>
      <c r="B36" s="57" t="str">
        <f>'Übersicht Schützen'!A21</f>
        <v>Tegatz, Marita</v>
      </c>
      <c r="C36" s="92" t="str">
        <f>'Übersicht Schützen'!B21</f>
        <v>Sögel III</v>
      </c>
      <c r="D36" s="58">
        <f>'Übersicht Schützen'!C21</f>
        <v>304.7</v>
      </c>
      <c r="E36" s="42">
        <f>'Übersicht Schützen'!D21</f>
        <v>301.39999999999998</v>
      </c>
      <c r="F36" s="42">
        <f>'Übersicht Schützen'!E21</f>
        <v>294.8</v>
      </c>
      <c r="G36" s="42">
        <f>'Übersicht Schützen'!F21</f>
        <v>301.60000000000002</v>
      </c>
      <c r="H36" s="42">
        <f>'Übersicht Schützen'!G21</f>
        <v>298.10000000000002</v>
      </c>
      <c r="I36" s="42">
        <f>'Übersicht Schützen'!H21</f>
        <v>296.60000000000002</v>
      </c>
      <c r="J36" s="59">
        <f>'Übersicht Schützen'!I21</f>
        <v>299.5333333333333</v>
      </c>
      <c r="K36" s="42">
        <f t="shared" si="8"/>
        <v>1797.1999999999998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299.5333333333333</v>
      </c>
      <c r="U36" s="42">
        <f t="shared" si="7"/>
        <v>1797.1999999999998</v>
      </c>
      <c r="V36" s="42">
        <f t="shared" si="9"/>
        <v>-13.200000000000045</v>
      </c>
    </row>
    <row r="37" spans="1:44" s="51" customFormat="1" ht="18" customHeight="1" x14ac:dyDescent="0.25">
      <c r="A37" s="50">
        <v>21</v>
      </c>
      <c r="B37" s="54" t="str">
        <f>'Übersicht Schützen'!A22</f>
        <v>Rolfes Sarah</v>
      </c>
      <c r="C37" s="91" t="str">
        <f>'Übersicht Schützen'!B22</f>
        <v>Neuvrees I</v>
      </c>
      <c r="D37" s="55">
        <f>'Übersicht Schützen'!C22</f>
        <v>300.7</v>
      </c>
      <c r="E37" s="38">
        <f>'Übersicht Schützen'!D22</f>
        <v>297.89999999999998</v>
      </c>
      <c r="F37" s="38">
        <f>'Übersicht Schützen'!E22</f>
        <v>304.39999999999998</v>
      </c>
      <c r="G37" s="38">
        <f>'Übersicht Schützen'!F22</f>
        <v>294.60000000000002</v>
      </c>
      <c r="H37" s="38">
        <f>'Übersicht Schützen'!G22</f>
        <v>299.60000000000002</v>
      </c>
      <c r="I37" s="38">
        <f>'Übersicht Schützen'!H22</f>
        <v>299.89999999999998</v>
      </c>
      <c r="J37" s="56">
        <f>'Übersicht Schützen'!I22</f>
        <v>299.51666666666665</v>
      </c>
      <c r="K37" s="38">
        <f t="shared" si="8"/>
        <v>1797.1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299.51666666666665</v>
      </c>
      <c r="U37" s="38">
        <f t="shared" si="7"/>
        <v>1797.1</v>
      </c>
      <c r="V37" s="38">
        <f t="shared" si="9"/>
        <v>-9.9999999999909051E-2</v>
      </c>
    </row>
    <row r="38" spans="1:44" s="51" customFormat="1" ht="18" customHeight="1" x14ac:dyDescent="0.25">
      <c r="A38" s="29">
        <v>22</v>
      </c>
      <c r="B38" s="57" t="str">
        <f>'Übersicht Schützen'!A23</f>
        <v>Krömer, Nina</v>
      </c>
      <c r="C38" s="92" t="str">
        <f>'Übersicht Schützen'!B23</f>
        <v>Lorup III</v>
      </c>
      <c r="D38" s="58">
        <f>'Übersicht Schützen'!C23</f>
        <v>293.8</v>
      </c>
      <c r="E38" s="42">
        <f>'Übersicht Schützen'!D23</f>
        <v>299.3</v>
      </c>
      <c r="F38" s="42">
        <f>'Übersicht Schützen'!E23</f>
        <v>297.3</v>
      </c>
      <c r="G38" s="42">
        <f>'Übersicht Schützen'!F23</f>
        <v>297.89999999999998</v>
      </c>
      <c r="H38" s="42">
        <f>'Übersicht Schützen'!G23</f>
        <v>298.60000000000002</v>
      </c>
      <c r="I38" s="42">
        <f>'Übersicht Schützen'!H23</f>
        <v>297.89999999999998</v>
      </c>
      <c r="J38" s="59">
        <f>'Übersicht Schützen'!I23</f>
        <v>297.4666666666667</v>
      </c>
      <c r="K38" s="42">
        <f t="shared" si="8"/>
        <v>1784.8000000000002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297.4666666666667</v>
      </c>
      <c r="U38" s="42">
        <f t="shared" si="7"/>
        <v>1784.8000000000002</v>
      </c>
      <c r="V38" s="42">
        <f t="shared" si="9"/>
        <v>-12.299999999999727</v>
      </c>
    </row>
    <row r="39" spans="1:44" s="51" customFormat="1" ht="18" customHeight="1" x14ac:dyDescent="0.25">
      <c r="A39" s="50">
        <v>23</v>
      </c>
      <c r="B39" s="54" t="str">
        <f>'Übersicht Schützen'!A24</f>
        <v>Eiting, Elfriede</v>
      </c>
      <c r="C39" s="91" t="str">
        <f>'Übersicht Schützen'!B24</f>
        <v>Sögel III</v>
      </c>
      <c r="D39" s="55">
        <f>'Übersicht Schützen'!C24</f>
        <v>291.89999999999998</v>
      </c>
      <c r="E39" s="38">
        <f>'Übersicht Schützen'!D24</f>
        <v>304.10000000000002</v>
      </c>
      <c r="F39" s="38">
        <f>'Übersicht Schützen'!E24</f>
        <v>295.39999999999998</v>
      </c>
      <c r="G39" s="38">
        <f>'Übersicht Schützen'!F24</f>
        <v>288.10000000000002</v>
      </c>
      <c r="H39" s="38">
        <f>'Übersicht Schützen'!G24</f>
        <v>287.10000000000002</v>
      </c>
      <c r="I39" s="38">
        <f>'Übersicht Schützen'!H24</f>
        <v>297.7</v>
      </c>
      <c r="J39" s="56">
        <f>'Übersicht Schützen'!I24</f>
        <v>294.05</v>
      </c>
      <c r="K39" s="38">
        <f t="shared" si="8"/>
        <v>1764.3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294.05</v>
      </c>
      <c r="U39" s="38">
        <f t="shared" si="7"/>
        <v>1764.3</v>
      </c>
      <c r="V39" s="38">
        <f t="shared" si="9"/>
        <v>-20.500000000000227</v>
      </c>
    </row>
    <row r="40" spans="1:44" s="51" customFormat="1" ht="18" customHeight="1" x14ac:dyDescent="0.25">
      <c r="A40" s="52">
        <v>24</v>
      </c>
      <c r="B40" s="57" t="str">
        <f>'Übersicht Schützen'!A25</f>
        <v>Büter, Magret</v>
      </c>
      <c r="C40" s="92" t="str">
        <f>'Übersicht Schützen'!B25</f>
        <v>Lorup III</v>
      </c>
      <c r="D40" s="58">
        <f>'Übersicht Schützen'!C25</f>
        <v>265.2</v>
      </c>
      <c r="E40" s="42">
        <f>'Übersicht Schützen'!D25</f>
        <v>258.10000000000002</v>
      </c>
      <c r="F40" s="42">
        <f>'Übersicht Schützen'!E25</f>
        <v>296.2</v>
      </c>
      <c r="G40" s="42">
        <f>'Übersicht Schützen'!F25</f>
        <v>287</v>
      </c>
      <c r="H40" s="42">
        <f>'Übersicht Schützen'!G25</f>
        <v>290.89999999999998</v>
      </c>
      <c r="I40" s="42">
        <f>'Übersicht Schützen'!H25</f>
        <v>281.89999999999998</v>
      </c>
      <c r="J40" s="59">
        <f>'Übersicht Schützen'!I25</f>
        <v>279.88333333333338</v>
      </c>
      <c r="K40" s="42">
        <f t="shared" si="8"/>
        <v>1679.3000000000002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279.88333333333338</v>
      </c>
      <c r="U40" s="42">
        <f t="shared" si="7"/>
        <v>1679.3000000000002</v>
      </c>
      <c r="V40" s="42">
        <f t="shared" si="9"/>
        <v>-84.999999999999773</v>
      </c>
    </row>
    <row r="41" spans="1:44" s="51" customFormat="1" ht="18" customHeight="1" x14ac:dyDescent="0.25">
      <c r="A41" s="43">
        <v>25</v>
      </c>
      <c r="B41" s="54" t="str">
        <f>'Übersicht Schützen'!A26</f>
        <v>Schrand, Marina</v>
      </c>
      <c r="C41" s="91" t="str">
        <f>'Übersicht Schützen'!B26</f>
        <v>Lorup III</v>
      </c>
      <c r="D41" s="55">
        <f>'Übersicht Schützen'!C26</f>
        <v>306.5</v>
      </c>
      <c r="E41" s="38">
        <f>'Übersicht Schützen'!D26</f>
        <v>310.3</v>
      </c>
      <c r="F41" s="38">
        <f>'Übersicht Schützen'!E26</f>
        <v>308.5</v>
      </c>
      <c r="G41" s="38">
        <f>'Übersicht Schützen'!F26</f>
        <v>309.89999999999998</v>
      </c>
      <c r="H41" s="38">
        <f>'Übersicht Schützen'!G26</f>
        <v>300.2</v>
      </c>
      <c r="I41" s="38">
        <f>'Übersicht Schützen'!H26</f>
        <v>0</v>
      </c>
      <c r="J41" s="56">
        <f>'Übersicht Schützen'!I26</f>
        <v>307.08</v>
      </c>
      <c r="K41" s="38">
        <f t="shared" si="8"/>
        <v>1535.3999999999999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307.08</v>
      </c>
      <c r="U41" s="38">
        <f t="shared" si="7"/>
        <v>1535.3999999999999</v>
      </c>
      <c r="V41" s="38">
        <f t="shared" si="9"/>
        <v>-143.90000000000032</v>
      </c>
    </row>
    <row r="42" spans="1:44" s="51" customFormat="1" ht="18" customHeight="1" x14ac:dyDescent="0.25">
      <c r="A42" s="29">
        <v>26</v>
      </c>
      <c r="B42" s="57" t="str">
        <f>'Übersicht Schützen'!A27</f>
        <v>Robbers, Maria</v>
      </c>
      <c r="C42" s="92" t="str">
        <f>'Übersicht Schützen'!B27</f>
        <v>Sögel III</v>
      </c>
      <c r="D42" s="58">
        <f>'Übersicht Schützen'!C27</f>
        <v>302</v>
      </c>
      <c r="E42" s="42">
        <f>'Übersicht Schützen'!D27</f>
        <v>312.10000000000002</v>
      </c>
      <c r="F42" s="42">
        <f>'Übersicht Schützen'!E27</f>
        <v>303.89999999999998</v>
      </c>
      <c r="G42" s="42">
        <f>'Übersicht Schützen'!F27</f>
        <v>308</v>
      </c>
      <c r="H42" s="42">
        <f>'Übersicht Schützen'!G27</f>
        <v>307</v>
      </c>
      <c r="I42" s="42">
        <f>'Übersicht Schützen'!H27</f>
        <v>0</v>
      </c>
      <c r="J42" s="59">
        <f>'Übersicht Schützen'!I27</f>
        <v>306.60000000000002</v>
      </c>
      <c r="K42" s="42">
        <f t="shared" si="8"/>
        <v>1533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306.60000000000002</v>
      </c>
      <c r="U42" s="42">
        <f t="shared" si="7"/>
        <v>1533</v>
      </c>
      <c r="V42" s="42">
        <f t="shared" si="9"/>
        <v>-2.3999999999998636</v>
      </c>
    </row>
    <row r="43" spans="1:44" s="51" customFormat="1" ht="18" customHeight="1" x14ac:dyDescent="0.25">
      <c r="A43" s="50">
        <v>27</v>
      </c>
      <c r="B43" s="54" t="str">
        <f>'Übersicht Schützen'!A28</f>
        <v>Grossmann, Daniela</v>
      </c>
      <c r="C43" s="91" t="str">
        <f>'Übersicht Schützen'!B28</f>
        <v>Börgermoor II</v>
      </c>
      <c r="D43" s="55">
        <f>'Übersicht Schützen'!C28</f>
        <v>303.60000000000002</v>
      </c>
      <c r="E43" s="38">
        <f>'Übersicht Schützen'!D28</f>
        <v>307.3</v>
      </c>
      <c r="F43" s="38">
        <f>'Übersicht Schützen'!E28</f>
        <v>301.3</v>
      </c>
      <c r="G43" s="38">
        <f>'Übersicht Schützen'!F28</f>
        <v>0</v>
      </c>
      <c r="H43" s="38">
        <f>'Übersicht Schützen'!G28</f>
        <v>303.7</v>
      </c>
      <c r="I43" s="38">
        <f>'Übersicht Schützen'!H28</f>
        <v>304.10000000000002</v>
      </c>
      <c r="J43" s="56">
        <f>'Übersicht Schützen'!I28</f>
        <v>304</v>
      </c>
      <c r="K43" s="38">
        <f t="shared" si="8"/>
        <v>1520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304</v>
      </c>
      <c r="U43" s="38">
        <f t="shared" si="7"/>
        <v>1520</v>
      </c>
      <c r="V43" s="38">
        <f t="shared" si="9"/>
        <v>-13</v>
      </c>
    </row>
    <row r="44" spans="1:44" s="51" customFormat="1" ht="18" customHeight="1" x14ac:dyDescent="0.25">
      <c r="A44" s="29">
        <v>28</v>
      </c>
      <c r="B44" s="57" t="str">
        <f>'Übersicht Schützen'!A29</f>
        <v>Holtmann Bernhardine</v>
      </c>
      <c r="C44" s="92" t="str">
        <f>'Übersicht Schützen'!B29</f>
        <v>Neuvrees I</v>
      </c>
      <c r="D44" s="58">
        <f>'Übersicht Schützen'!C29</f>
        <v>302.89999999999998</v>
      </c>
      <c r="E44" s="42">
        <f>'Übersicht Schützen'!D29</f>
        <v>298.2</v>
      </c>
      <c r="F44" s="42">
        <f>'Übersicht Schützen'!E29</f>
        <v>301.10000000000002</v>
      </c>
      <c r="G44" s="42">
        <f>'Übersicht Schützen'!F29</f>
        <v>295.8</v>
      </c>
      <c r="H44" s="42">
        <f>'Übersicht Schützen'!G29</f>
        <v>295.7</v>
      </c>
      <c r="I44" s="42">
        <f>'Übersicht Schützen'!H29</f>
        <v>0</v>
      </c>
      <c r="J44" s="59">
        <f>'Übersicht Schützen'!I29</f>
        <v>298.74</v>
      </c>
      <c r="K44" s="42">
        <f t="shared" si="8"/>
        <v>1493.7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298.74</v>
      </c>
      <c r="U44" s="42">
        <f t="shared" si="7"/>
        <v>1493.7</v>
      </c>
      <c r="V44" s="42">
        <f t="shared" si="9"/>
        <v>-26.299999999999955</v>
      </c>
    </row>
    <row r="45" spans="1:44" s="51" customFormat="1" ht="18" customHeight="1" x14ac:dyDescent="0.2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277.3</v>
      </c>
      <c r="H45" s="38">
        <f>'Übersicht Schützen'!G30</f>
        <v>0</v>
      </c>
      <c r="I45" s="38">
        <f>'Übersicht Schützen'!H30</f>
        <v>300.89999999999998</v>
      </c>
      <c r="J45" s="56">
        <f>'Übersicht Schützen'!I30</f>
        <v>294.125</v>
      </c>
      <c r="K45" s="38">
        <f t="shared" si="8"/>
        <v>1176.5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294.125</v>
      </c>
      <c r="U45" s="38">
        <f t="shared" si="7"/>
        <v>1176.5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297.7</v>
      </c>
      <c r="I46" s="42">
        <f>'Übersicht Schützen'!H31</f>
        <v>0</v>
      </c>
      <c r="J46" s="59">
        <f>'Übersicht Schützen'!I31</f>
        <v>296.29999999999995</v>
      </c>
      <c r="K46" s="42">
        <f t="shared" si="8"/>
        <v>592.59999999999991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296.29999999999995</v>
      </c>
      <c r="U46" s="42">
        <f t="shared" si="7"/>
        <v>592.59999999999991</v>
      </c>
      <c r="V46" s="42">
        <f t="shared" si="9"/>
        <v>-583.90000000000009</v>
      </c>
    </row>
    <row r="47" spans="1:44" s="51" customFormat="1" ht="18" customHeight="1" x14ac:dyDescent="0.25">
      <c r="A47" s="50">
        <v>31</v>
      </c>
      <c r="B47" s="54" t="str">
        <f>'Übersicht Schützen'!A32</f>
        <v>Schütze 12</v>
      </c>
      <c r="C47" s="91" t="str">
        <f>'Übersicht Schützen'!B32</f>
        <v>Sögel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-592.59999999999991</v>
      </c>
    </row>
    <row r="48" spans="1:44" s="51" customFormat="1" ht="18" customHeight="1" x14ac:dyDescent="0.25">
      <c r="A48" s="29">
        <v>32</v>
      </c>
      <c r="B48" s="57" t="str">
        <f>'Übersicht Schützen'!A33</f>
        <v>Rode, Karina</v>
      </c>
      <c r="C48" s="92" t="str">
        <f>'Übersicht Schützen'!B33</f>
        <v>Eisten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305.68965517241384</v>
      </c>
      <c r="F54" s="36">
        <f>IF(Formelhilfe!D45 &gt; 0, SUM(F17:F52)/Formelhilfe!D45, 0)</f>
        <v>306.56896551724139</v>
      </c>
      <c r="G54" s="36">
        <f>IF(Formelhilfe!E45 &gt; 0, SUM(G17:G52)/Formelhilfe!E45, 0)</f>
        <v>303.43214285714288</v>
      </c>
      <c r="H54" s="36">
        <f>IF(Formelhilfe!F45 &gt; 0, SUM(H17:H52)/Formelhilfe!F45, 0)</f>
        <v>303.10344827586215</v>
      </c>
      <c r="I54" s="36">
        <f>IF(Formelhilfe!G45 &gt; 0, SUM(I17:I52)/Formelhilfe!G45, 0)</f>
        <v>305.22692307692307</v>
      </c>
      <c r="J54" s="37">
        <f>IF(SUM(J17:J52)&lt;&gt;0,AVERAGEIF(J17:J52,"&lt;&gt;0"),0)</f>
        <v>304.28649999999999</v>
      </c>
      <c r="K54" s="37">
        <f>IF(SUM(K17:K52)&lt;&gt;0,AVERAGEIF(K17:K52,"&lt;&gt;0"),0)</f>
        <v>1726.0566666666668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304.28649999999999</v>
      </c>
      <c r="U54" s="117">
        <f>(K54+S54)</f>
        <v>1726.0566666666668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Eisten</v>
      </c>
      <c r="X1" s="17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22.02.26</v>
      </c>
      <c r="X2" s="17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Börgerwald</v>
      </c>
      <c r="X1" s="17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08.03.26</v>
      </c>
      <c r="X2" s="17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Neuvrees</v>
      </c>
      <c r="X1" s="17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22.03.26</v>
      </c>
      <c r="X2" s="17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Übersicht!Q4</f>
        <v>Börgermoor</v>
      </c>
      <c r="X1" s="17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19.04.26</v>
      </c>
      <c r="X2" s="17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III</v>
      </c>
      <c r="C2" s="134"/>
      <c r="D2" s="181" t="s">
        <v>57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III</v>
      </c>
      <c r="C3" s="128"/>
      <c r="D3" s="181" t="str">
        <f>Übersicht!M1</f>
        <v>2. Kreisklasse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</v>
      </c>
      <c r="C4" s="128"/>
      <c r="D4" s="181" t="str">
        <f>Übersicht!P1</f>
        <v>Damen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1" t="s">
        <v>57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7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312.5</v>
      </c>
      <c r="I2" s="9">
        <f>IF(J2 &gt; 0,K2/J2,0)</f>
        <v>312.98333333333341</v>
      </c>
      <c r="J2" s="9">
        <f>VLOOKUP(A2,Formelhilfe!$A$9:$H$44,8,FALSE)</f>
        <v>6</v>
      </c>
      <c r="K2" s="10">
        <f>SUM(C2:H2)</f>
        <v>1877.9000000000003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312.98333333333341</v>
      </c>
      <c r="V2" s="9">
        <f>VLOOKUP(A2,Formelhilfe!$A$9:$P$44,16,FALSE)</f>
        <v>6</v>
      </c>
      <c r="W2" s="11">
        <f>SUM(C2:H2,L2:Q2)</f>
        <v>1877.9000000000003</v>
      </c>
    </row>
    <row r="3" spans="1:23" ht="20.25" customHeight="1" x14ac:dyDescent="0.35">
      <c r="A3" s="187" t="s">
        <v>119</v>
      </c>
      <c r="B3" s="95" t="str">
        <f>VLOOKUP(A3,'Wettkampf 1'!$B$10:$C$45,2,FALSE)</f>
        <v>Borgerwald I</v>
      </c>
      <c r="C3" s="9">
        <f>VLOOKUP(A3,'Wettkampf 1'!$B$10:$D$45,3,FALSE)</f>
        <v>312.89999999999998</v>
      </c>
      <c r="D3" s="9">
        <f>VLOOKUP($A3,'2'!$B$10:$D$45,3,FALSE)</f>
        <v>314.7</v>
      </c>
      <c r="E3" s="9">
        <f>VLOOKUP($A3,'3'!$B$10:$D$45,3,FALSE)</f>
        <v>312.5</v>
      </c>
      <c r="F3" s="9">
        <f>VLOOKUP($A3,'4'!$B$10:$D$45,3,FALSE)</f>
        <v>312.60000000000002</v>
      </c>
      <c r="G3" s="9">
        <f>VLOOKUP($A3,'5'!$B$10:$D$45,3,FALSE)</f>
        <v>311.8</v>
      </c>
      <c r="H3" s="9">
        <f>VLOOKUP($A3,'6'!$B$10:$D$45,3,FALSE)</f>
        <v>312.10000000000002</v>
      </c>
      <c r="I3" s="9">
        <f>IF(J3 &gt; 0,K3/J3,0)</f>
        <v>312.76666666666665</v>
      </c>
      <c r="J3" s="9">
        <f>VLOOKUP(A3,Formelhilfe!$A$9:$H$44,8,FALSE)</f>
        <v>6</v>
      </c>
      <c r="K3" s="10">
        <f>SUM(C3:H3)</f>
        <v>1876.6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312.76666666666665</v>
      </c>
      <c r="V3" s="9">
        <f>VLOOKUP(A3,Formelhilfe!$A$9:$P$44,16,FALSE)</f>
        <v>6</v>
      </c>
      <c r="W3" s="11">
        <f>SUM(C3:H3,L3:Q3)</f>
        <v>1876.6</v>
      </c>
    </row>
    <row r="4" spans="1:23" ht="20.25" customHeight="1" x14ac:dyDescent="0.35">
      <c r="A4" s="187" t="s">
        <v>113</v>
      </c>
      <c r="B4" s="95" t="str">
        <f>VLOOKUP(A4,'Wettkampf 1'!$B$10:$C$45,2,FALSE)</f>
        <v>Eisten I</v>
      </c>
      <c r="C4" s="9">
        <f>VLOOKUP(A4,'Wettkampf 1'!$B$10:$D$45,3,FALSE)</f>
        <v>311.7</v>
      </c>
      <c r="D4" s="9">
        <f>VLOOKUP($A4,'2'!$B$10:$D$45,3,FALSE)</f>
        <v>312.2</v>
      </c>
      <c r="E4" s="9">
        <f>VLOOKUP($A4,'3'!$B$10:$D$45,3,FALSE)</f>
        <v>317.10000000000002</v>
      </c>
      <c r="F4" s="9">
        <f>VLOOKUP($A4,'4'!$B$10:$D$45,3,FALSE)</f>
        <v>310.5</v>
      </c>
      <c r="G4" s="9">
        <f>VLOOKUP($A4,'5'!$B$10:$D$45,3,FALSE)</f>
        <v>307.5</v>
      </c>
      <c r="H4" s="9">
        <f>VLOOKUP($A4,'6'!$B$10:$D$45,3,FALSE)</f>
        <v>314.7</v>
      </c>
      <c r="I4" s="9">
        <f>IF(J4 &gt; 0,K4/J4,0)</f>
        <v>312.28333333333336</v>
      </c>
      <c r="J4" s="9">
        <f>VLOOKUP(A4,Formelhilfe!$A$9:$H$44,8,FALSE)</f>
        <v>6</v>
      </c>
      <c r="K4" s="10">
        <f>SUM(C4:H4)</f>
        <v>1873.7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312.28333333333336</v>
      </c>
      <c r="V4" s="9">
        <f>VLOOKUP(A4,Formelhilfe!$A$9:$P$44,16,FALSE)</f>
        <v>6</v>
      </c>
      <c r="W4" s="11">
        <f>SUM(C4:H4,L4:Q4)</f>
        <v>1873.7</v>
      </c>
    </row>
    <row r="5" spans="1:23" ht="20.25" customHeight="1" x14ac:dyDescent="0.35">
      <c r="A5" s="187" t="s">
        <v>108</v>
      </c>
      <c r="B5" s="95" t="str">
        <f>VLOOKUP(A5,'Wettkampf 1'!$B$10:$C$45,2,FALSE)</f>
        <v>Sögel III</v>
      </c>
      <c r="C5" s="9">
        <f>VLOOKUP(A5,'Wettkampf 1'!$B$10:$D$45,3,FALSE)</f>
        <v>310.3</v>
      </c>
      <c r="D5" s="9">
        <f>VLOOKUP($A5,'2'!$B$10:$D$45,3,FALSE)</f>
        <v>314.2</v>
      </c>
      <c r="E5" s="9">
        <f>VLOOKUP($A5,'3'!$B$10:$D$45,3,FALSE)</f>
        <v>312.8</v>
      </c>
      <c r="F5" s="9">
        <f>VLOOKUP($A5,'4'!$B$10:$D$45,3,FALSE)</f>
        <v>312.5</v>
      </c>
      <c r="G5" s="9">
        <f>VLOOKUP($A5,'5'!$B$10:$D$45,3,FALSE)</f>
        <v>311</v>
      </c>
      <c r="H5" s="9">
        <f>VLOOKUP($A5,'6'!$B$10:$D$45,3,FALSE)</f>
        <v>312.89999999999998</v>
      </c>
      <c r="I5" s="9">
        <f>IF(J5 &gt; 0,K5/J5,0)</f>
        <v>312.2833333333333</v>
      </c>
      <c r="J5" s="9">
        <f>VLOOKUP(A5,Formelhilfe!$A$9:$H$44,8,FALSE)</f>
        <v>6</v>
      </c>
      <c r="K5" s="10">
        <f>SUM(C5:H5)</f>
        <v>1873.6999999999998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312.2833333333333</v>
      </c>
      <c r="V5" s="9">
        <f>VLOOKUP(A5,Formelhilfe!$A$9:$P$44,16,FALSE)</f>
        <v>6</v>
      </c>
      <c r="W5" s="11">
        <f>SUM(C5:H5,L5:Q5)</f>
        <v>1873.6999999999998</v>
      </c>
    </row>
    <row r="6" spans="1:23" ht="20.25" customHeight="1" x14ac:dyDescent="0.35">
      <c r="A6" s="187" t="s">
        <v>101</v>
      </c>
      <c r="B6" s="95" t="str">
        <f>VLOOKUP(A6,'Wettkampf 1'!$B$10:$C$45,2,FALSE)</f>
        <v>Lorup III</v>
      </c>
      <c r="C6" s="9">
        <f>VLOOKUP(A6,'Wettkampf 1'!$B$10:$D$45,3,FALSE)</f>
        <v>306.10000000000002</v>
      </c>
      <c r="D6" s="9">
        <f>VLOOKUP($A6,'2'!$B$10:$D$45,3,FALSE)</f>
        <v>311.10000000000002</v>
      </c>
      <c r="E6" s="9">
        <f>VLOOKUP($A6,'3'!$B$10:$D$45,3,FALSE)</f>
        <v>309.7</v>
      </c>
      <c r="F6" s="9">
        <f>VLOOKUP($A6,'4'!$B$10:$D$45,3,FALSE)</f>
        <v>313.60000000000002</v>
      </c>
      <c r="G6" s="9">
        <f>VLOOKUP($A6,'5'!$B$10:$D$45,3,FALSE)</f>
        <v>314.5</v>
      </c>
      <c r="H6" s="9">
        <f>VLOOKUP($A6,'6'!$B$10:$D$45,3,FALSE)</f>
        <v>314.10000000000002</v>
      </c>
      <c r="I6" s="9">
        <f>IF(J6 &gt; 0,K6/J6,0)</f>
        <v>311.51666666666665</v>
      </c>
      <c r="J6" s="9">
        <f>VLOOKUP(A6,Formelhilfe!$A$9:$H$44,8,FALSE)</f>
        <v>6</v>
      </c>
      <c r="K6" s="10">
        <f>SUM(C6:H6)</f>
        <v>1869.1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311.51666666666665</v>
      </c>
      <c r="V6" s="9">
        <f>VLOOKUP(A6,Formelhilfe!$A$9:$P$44,16,FALSE)</f>
        <v>6</v>
      </c>
      <c r="W6" s="11">
        <f>SUM(C6:H6,L6:Q6)</f>
        <v>1869.1</v>
      </c>
    </row>
    <row r="7" spans="1:23" ht="20.25" customHeight="1" x14ac:dyDescent="0.35">
      <c r="A7" s="187" t="s">
        <v>121</v>
      </c>
      <c r="B7" s="95" t="str">
        <f>VLOOKUP(A7,'Wettkampf 1'!$B$10:$C$45,2,FALSE)</f>
        <v>Neuvrees I</v>
      </c>
      <c r="C7" s="9">
        <f>VLOOKUP(A7,'Wettkampf 1'!$B$10:$D$45,3,FALSE)</f>
        <v>313.3</v>
      </c>
      <c r="D7" s="9">
        <f>VLOOKUP($A7,'2'!$B$10:$D$45,3,FALSE)</f>
        <v>309.3</v>
      </c>
      <c r="E7" s="9">
        <f>VLOOKUP($A7,'3'!$B$10:$D$45,3,FALSE)</f>
        <v>309.89999999999998</v>
      </c>
      <c r="F7" s="9">
        <f>VLOOKUP($A7,'4'!$B$10:$D$45,3,FALSE)</f>
        <v>308.2</v>
      </c>
      <c r="G7" s="9">
        <f>VLOOKUP($A7,'5'!$B$10:$D$45,3,FALSE)</f>
        <v>308.5</v>
      </c>
      <c r="H7" s="9">
        <f>VLOOKUP($A7,'6'!$B$10:$D$45,3,FALSE)</f>
        <v>313.10000000000002</v>
      </c>
      <c r="I7" s="9">
        <f>IF(J7 &gt; 0,K7/J7,0)</f>
        <v>310.38333333333338</v>
      </c>
      <c r="J7" s="9">
        <f>VLOOKUP(A7,Formelhilfe!$A$9:$H$44,8,FALSE)</f>
        <v>6</v>
      </c>
      <c r="K7" s="10">
        <f>SUM(C7:H7)</f>
        <v>1862.3000000000002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310.38333333333338</v>
      </c>
      <c r="V7" s="9">
        <f>VLOOKUP(A7,Formelhilfe!$A$9:$P$44,16,FALSE)</f>
        <v>6</v>
      </c>
      <c r="W7" s="11">
        <f>SUM(C7:H7,L7:Q7)</f>
        <v>1862.3000000000002</v>
      </c>
    </row>
    <row r="8" spans="1:23" ht="20.25" customHeight="1" x14ac:dyDescent="0.35">
      <c r="A8" s="187" t="s">
        <v>118</v>
      </c>
      <c r="B8" s="95" t="str">
        <f>VLOOKUP(A8,'Wettkampf 1'!$B$10:$C$45,2,FALSE)</f>
        <v>Borgerwald I</v>
      </c>
      <c r="C8" s="9">
        <f>VLOOKUP(A8,'Wettkampf 1'!$B$10:$D$45,3,FALSE)</f>
        <v>308.8</v>
      </c>
      <c r="D8" s="9">
        <f>VLOOKUP($A8,'2'!$B$10:$D$45,3,FALSE)</f>
        <v>305.60000000000002</v>
      </c>
      <c r="E8" s="9">
        <f>VLOOKUP($A8,'3'!$B$10:$D$45,3,FALSE)</f>
        <v>313.39999999999998</v>
      </c>
      <c r="F8" s="9">
        <f>VLOOKUP($A8,'4'!$B$10:$D$45,3,FALSE)</f>
        <v>312.2</v>
      </c>
      <c r="G8" s="9">
        <f>VLOOKUP($A8,'5'!$B$10:$D$45,3,FALSE)</f>
        <v>308.8</v>
      </c>
      <c r="H8" s="9">
        <f>VLOOKUP($A8,'6'!$B$10:$D$45,3,FALSE)</f>
        <v>310.5</v>
      </c>
      <c r="I8" s="9">
        <f>IF(J8 &gt; 0,K8/J8,0)</f>
        <v>309.88333333333333</v>
      </c>
      <c r="J8" s="9">
        <f>VLOOKUP(A8,Formelhilfe!$A$9:$H$44,8,FALSE)</f>
        <v>6</v>
      </c>
      <c r="K8" s="10">
        <f>SUM(C8:H8)</f>
        <v>1859.3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309.88333333333333</v>
      </c>
      <c r="V8" s="9">
        <f>VLOOKUP(A8,Formelhilfe!$A$9:$P$44,16,FALSE)</f>
        <v>6</v>
      </c>
      <c r="W8" s="11">
        <f>SUM(C8:H8,L8:Q8)</f>
        <v>1859.3</v>
      </c>
    </row>
    <row r="9" spans="1:23" ht="20.25" customHeight="1" x14ac:dyDescent="0.35">
      <c r="A9" s="187" t="s">
        <v>117</v>
      </c>
      <c r="B9" s="95" t="str">
        <f>VLOOKUP(A9,'Wettkampf 1'!$B$10:$C$45,2,FALSE)</f>
        <v>Borgerwald I</v>
      </c>
      <c r="C9" s="9">
        <f>VLOOKUP(A9,'Wettkampf 1'!$B$10:$D$45,3,FALSE)</f>
        <v>306.10000000000002</v>
      </c>
      <c r="D9" s="9">
        <f>VLOOKUP($A9,'2'!$B$10:$D$45,3,FALSE)</f>
        <v>311.3</v>
      </c>
      <c r="E9" s="9">
        <f>VLOOKUP($A9,'3'!$B$10:$D$45,3,FALSE)</f>
        <v>310.39999999999998</v>
      </c>
      <c r="F9" s="9">
        <f>VLOOKUP($A9,'4'!$B$10:$D$45,3,FALSE)</f>
        <v>309.2</v>
      </c>
      <c r="G9" s="9">
        <f>VLOOKUP($A9,'5'!$B$10:$D$45,3,FALSE)</f>
        <v>308.60000000000002</v>
      </c>
      <c r="H9" s="9">
        <f>VLOOKUP($A9,'6'!$B$10:$D$45,3,FALSE)</f>
        <v>311.39999999999998</v>
      </c>
      <c r="I9" s="9">
        <f>IF(J9 &gt; 0,K9/J9,0)</f>
        <v>309.5</v>
      </c>
      <c r="J9" s="9">
        <f>VLOOKUP(A9,Formelhilfe!$A$9:$H$44,8,FALSE)</f>
        <v>6</v>
      </c>
      <c r="K9" s="10">
        <f>SUM(C9:H9)</f>
        <v>1857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309.5</v>
      </c>
      <c r="V9" s="9">
        <f>VLOOKUP(A9,Formelhilfe!$A$9:$P$44,16,FALSE)</f>
        <v>6</v>
      </c>
      <c r="W9" s="11">
        <f>SUM(C9:H9,L9:Q9)</f>
        <v>1857</v>
      </c>
    </row>
    <row r="10" spans="1:23" ht="20.25" customHeight="1" x14ac:dyDescent="0.35">
      <c r="A10" s="187" t="s">
        <v>100</v>
      </c>
      <c r="B10" s="95" t="str">
        <f>VLOOKUP(A10,'Wettkampf 1'!$B$10:$C$45,2,FALSE)</f>
        <v>Lorup III</v>
      </c>
      <c r="C10" s="9">
        <f>VLOOKUP(A10,'Wettkampf 1'!$B$10:$D$45,3,FALSE)</f>
        <v>311.5</v>
      </c>
      <c r="D10" s="9">
        <f>VLOOKUP($A10,'2'!$B$10:$D$45,3,FALSE)</f>
        <v>309.5</v>
      </c>
      <c r="E10" s="9">
        <f>VLOOKUP($A10,'3'!$B$10:$D$45,3,FALSE)</f>
        <v>308.3</v>
      </c>
      <c r="F10" s="9">
        <f>VLOOKUP($A10,'4'!$B$10:$D$45,3,FALSE)</f>
        <v>309.2</v>
      </c>
      <c r="G10" s="9">
        <f>VLOOKUP($A10,'5'!$B$10:$D$45,3,FALSE)</f>
        <v>307</v>
      </c>
      <c r="H10" s="9">
        <f>VLOOKUP($A10,'6'!$B$10:$D$45,3,FALSE)</f>
        <v>305.7</v>
      </c>
      <c r="I10" s="9">
        <f>IF(J10 &gt; 0,K10/J10,0)</f>
        <v>308.53333333333336</v>
      </c>
      <c r="J10" s="9">
        <f>VLOOKUP(A10,Formelhilfe!$A$9:$H$44,8,FALSE)</f>
        <v>6</v>
      </c>
      <c r="K10" s="10">
        <f>SUM(C10:H10)</f>
        <v>1851.2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308.53333333333336</v>
      </c>
      <c r="V10" s="9">
        <f>VLOOKUP(A10,Formelhilfe!$A$9:$P$44,16,FALSE)</f>
        <v>6</v>
      </c>
      <c r="W10" s="11">
        <f>SUM(C10:H10,L10:Q10)</f>
        <v>1851.2</v>
      </c>
    </row>
    <row r="11" spans="1:23" ht="20.25" customHeight="1" x14ac:dyDescent="0.35">
      <c r="A11" s="187" t="s">
        <v>107</v>
      </c>
      <c r="B11" s="95" t="str">
        <f>VLOOKUP(A11,'Wettkampf 1'!$B$10:$C$45,2,FALSE)</f>
        <v>Sögel III</v>
      </c>
      <c r="C11" s="9">
        <f>VLOOKUP(A11,'Wettkampf 1'!$B$10:$D$45,3,FALSE)</f>
        <v>307.8</v>
      </c>
      <c r="D11" s="9">
        <f>VLOOKUP($A11,'2'!$B$10:$D$45,3,FALSE)</f>
        <v>312.60000000000002</v>
      </c>
      <c r="E11" s="9">
        <f>VLOOKUP($A11,'3'!$B$10:$D$45,3,FALSE)</f>
        <v>309.89999999999998</v>
      </c>
      <c r="F11" s="9">
        <f>VLOOKUP($A11,'4'!$B$10:$D$45,3,FALSE)</f>
        <v>307.8</v>
      </c>
      <c r="G11" s="9">
        <f>VLOOKUP($A11,'5'!$B$10:$D$45,3,FALSE)</f>
        <v>301.10000000000002</v>
      </c>
      <c r="H11" s="9">
        <f>VLOOKUP($A11,'6'!$B$10:$D$45,3,FALSE)</f>
        <v>305.5</v>
      </c>
      <c r="I11" s="9">
        <f>IF(J11 &gt; 0,K11/J11,0)</f>
        <v>307.45000000000005</v>
      </c>
      <c r="J11" s="9">
        <f>VLOOKUP(A11,Formelhilfe!$A$9:$H$44,8,FALSE)</f>
        <v>6</v>
      </c>
      <c r="K11" s="10">
        <f>SUM(C11:H11)</f>
        <v>1844.7000000000003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307.45000000000005</v>
      </c>
      <c r="V11" s="9">
        <f>VLOOKUP(A11,Formelhilfe!$A$9:$P$44,16,FALSE)</f>
        <v>6</v>
      </c>
      <c r="W11" s="11">
        <f>SUM(C11:H11,L11:Q11)</f>
        <v>1844.7000000000003</v>
      </c>
    </row>
    <row r="12" spans="1:23" ht="20.25" customHeight="1" x14ac:dyDescent="0.35">
      <c r="A12" s="187" t="s">
        <v>120</v>
      </c>
      <c r="B12" s="95" t="str">
        <f>VLOOKUP(A12,'Wettkampf 1'!$B$10:$C$45,2,FALSE)</f>
        <v>Neuvrees I</v>
      </c>
      <c r="C12" s="9">
        <f>VLOOKUP(A12,'Wettkampf 1'!$B$10:$D$45,3,FALSE)</f>
        <v>307.8</v>
      </c>
      <c r="D12" s="9">
        <f>VLOOKUP($A12,'2'!$B$10:$D$45,3,FALSE)</f>
        <v>314.39999999999998</v>
      </c>
      <c r="E12" s="9">
        <f>VLOOKUP($A12,'3'!$B$10:$D$45,3,FALSE)</f>
        <v>307.39999999999998</v>
      </c>
      <c r="F12" s="9">
        <f>VLOOKUP($A12,'4'!$B$10:$D$45,3,FALSE)</f>
        <v>304.8</v>
      </c>
      <c r="G12" s="9">
        <f>VLOOKUP($A12,'5'!$B$10:$D$45,3,FALSE)</f>
        <v>302.5</v>
      </c>
      <c r="H12" s="9">
        <f>VLOOKUP($A12,'6'!$B$10:$D$45,3,FALSE)</f>
        <v>306.3</v>
      </c>
      <c r="I12" s="9">
        <f>IF(J12 &gt; 0,K12/J12,0)</f>
        <v>307.2</v>
      </c>
      <c r="J12" s="9">
        <f>VLOOKUP(A12,Formelhilfe!$A$9:$H$44,8,FALSE)</f>
        <v>6</v>
      </c>
      <c r="K12" s="10">
        <f>SUM(C12:H12)</f>
        <v>1843.2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307.2</v>
      </c>
      <c r="V12" s="9">
        <f>VLOOKUP(A12,Formelhilfe!$A$9:$P$44,16,FALSE)</f>
        <v>6</v>
      </c>
      <c r="W12" s="11">
        <f>SUM(C12:H12,L12:Q12)</f>
        <v>1843.2</v>
      </c>
    </row>
    <row r="13" spans="1:23" ht="20.25" customHeight="1" x14ac:dyDescent="0.35">
      <c r="A13" s="187" t="s">
        <v>116</v>
      </c>
      <c r="B13" s="95" t="str">
        <f>VLOOKUP(A13,'Wettkampf 1'!$B$10:$C$45,2,FALSE)</f>
        <v>Borgerwald I</v>
      </c>
      <c r="C13" s="9">
        <f>VLOOKUP(A13,'Wettkampf 1'!$B$10:$D$45,3,FALSE)</f>
        <v>303.7</v>
      </c>
      <c r="D13" s="9">
        <f>VLOOKUP($A13,'2'!$B$10:$D$45,3,FALSE)</f>
        <v>308.5</v>
      </c>
      <c r="E13" s="9">
        <f>VLOOKUP($A13,'3'!$B$10:$D$45,3,FALSE)</f>
        <v>308.10000000000002</v>
      </c>
      <c r="F13" s="9">
        <f>VLOOKUP($A13,'4'!$B$10:$D$45,3,FALSE)</f>
        <v>302.7</v>
      </c>
      <c r="G13" s="9">
        <f>VLOOKUP($A13,'5'!$B$10:$D$45,3,FALSE)</f>
        <v>308.5</v>
      </c>
      <c r="H13" s="9">
        <f>VLOOKUP($A13,'6'!$B$10:$D$45,3,FALSE)</f>
        <v>309.39999999999998</v>
      </c>
      <c r="I13" s="9">
        <f>IF(J13 &gt; 0,K13/J13,0)</f>
        <v>306.81666666666666</v>
      </c>
      <c r="J13" s="9">
        <f>VLOOKUP(A13,Formelhilfe!$A$9:$H$44,8,FALSE)</f>
        <v>6</v>
      </c>
      <c r="K13" s="10">
        <f>SUM(C13:H13)</f>
        <v>1840.9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306.81666666666666</v>
      </c>
      <c r="V13" s="9">
        <f>VLOOKUP(A13,Formelhilfe!$A$9:$P$44,16,FALSE)</f>
        <v>6</v>
      </c>
      <c r="W13" s="11">
        <f>SUM(C13:H13,L13:Q13)</f>
        <v>1840.9</v>
      </c>
    </row>
    <row r="14" spans="1:23" ht="20.25" customHeight="1" x14ac:dyDescent="0.35">
      <c r="A14" s="187" t="s">
        <v>115</v>
      </c>
      <c r="B14" s="95" t="str">
        <f>VLOOKUP(A14,'Wettkampf 1'!$B$10:$C$45,2,FALSE)</f>
        <v>Borgerwald I</v>
      </c>
      <c r="C14" s="9">
        <f>VLOOKUP(A14,'Wettkampf 1'!$B$10:$D$45,3,FALSE)</f>
        <v>303.8</v>
      </c>
      <c r="D14" s="9">
        <f>VLOOKUP($A14,'2'!$B$10:$D$45,3,FALSE)</f>
        <v>309.10000000000002</v>
      </c>
      <c r="E14" s="9">
        <f>VLOOKUP($A14,'3'!$B$10:$D$45,3,FALSE)</f>
        <v>309.2</v>
      </c>
      <c r="F14" s="9">
        <f>VLOOKUP($A14,'4'!$B$10:$D$45,3,FALSE)</f>
        <v>302.2</v>
      </c>
      <c r="G14" s="9">
        <f>VLOOKUP($A14,'5'!$B$10:$D$45,3,FALSE)</f>
        <v>308.10000000000002</v>
      </c>
      <c r="H14" s="9">
        <f>VLOOKUP($A14,'6'!$B$10:$D$45,3,FALSE)</f>
        <v>304.7</v>
      </c>
      <c r="I14" s="9">
        <f>IF(J14 &gt; 0,K14/J14,0)</f>
        <v>306.18333333333334</v>
      </c>
      <c r="J14" s="9">
        <f>VLOOKUP(A14,Formelhilfe!$A$9:$H$44,8,FALSE)</f>
        <v>6</v>
      </c>
      <c r="K14" s="10">
        <f>SUM(C14:H14)</f>
        <v>1837.1000000000001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306.18333333333334</v>
      </c>
      <c r="V14" s="9">
        <f>VLOOKUP(A14,Formelhilfe!$A$9:$P$44,16,FALSE)</f>
        <v>6</v>
      </c>
      <c r="W14" s="11">
        <f>SUM(C14:H14,L14:Q14)</f>
        <v>1837.1000000000001</v>
      </c>
    </row>
    <row r="15" spans="1:23" ht="20.25" customHeight="1" x14ac:dyDescent="0.35">
      <c r="A15" s="187" t="s">
        <v>122</v>
      </c>
      <c r="B15" s="95" t="str">
        <f>VLOOKUP(A15,'Wettkampf 1'!$B$10:$C$45,2,FALSE)</f>
        <v>Börgermoor II</v>
      </c>
      <c r="C15" s="9">
        <f>VLOOKUP(A15,'Wettkampf 1'!$B$10:$D$45,3,FALSE)</f>
        <v>307.7</v>
      </c>
      <c r="D15" s="9">
        <f>VLOOKUP($A15,'2'!$B$10:$D$45,3,FALSE)</f>
        <v>306.10000000000002</v>
      </c>
      <c r="E15" s="9">
        <f>VLOOKUP($A15,'3'!$B$10:$D$45,3,FALSE)</f>
        <v>307.39999999999998</v>
      </c>
      <c r="F15" s="9">
        <f>VLOOKUP($A15,'4'!$B$10:$D$45,3,FALSE)</f>
        <v>308.2</v>
      </c>
      <c r="G15" s="9">
        <f>VLOOKUP($A15,'5'!$B$10:$D$45,3,FALSE)</f>
        <v>301.3</v>
      </c>
      <c r="H15" s="9">
        <f>VLOOKUP($A15,'6'!$B$10:$D$45,3,FALSE)</f>
        <v>306.10000000000002</v>
      </c>
      <c r="I15" s="9">
        <f>IF(J15 &gt; 0,K15/J15,0)</f>
        <v>306.13333333333327</v>
      </c>
      <c r="J15" s="9">
        <f>VLOOKUP(A15,Formelhilfe!$A$9:$H$44,8,FALSE)</f>
        <v>6</v>
      </c>
      <c r="K15" s="10">
        <f>SUM(C15:H15)</f>
        <v>1836.7999999999997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306.13333333333327</v>
      </c>
      <c r="V15" s="9">
        <f>VLOOKUP(A15,Formelhilfe!$A$9:$P$44,16,FALSE)</f>
        <v>6</v>
      </c>
      <c r="W15" s="11">
        <f>SUM(C15:H15,L15:Q15)</f>
        <v>1836.7999999999997</v>
      </c>
    </row>
    <row r="16" spans="1:23" ht="20.25" customHeight="1" x14ac:dyDescent="0.35">
      <c r="A16" s="187" t="s">
        <v>126</v>
      </c>
      <c r="B16" s="95" t="str">
        <f>VLOOKUP(A16,'Wettkampf 1'!$B$10:$C$45,2,FALSE)</f>
        <v>Börgermoor II</v>
      </c>
      <c r="C16" s="9">
        <f>VLOOKUP(A16,'Wettkampf 1'!$B$10:$D$45,3,FALSE)</f>
        <v>301.3</v>
      </c>
      <c r="D16" s="9">
        <f>VLOOKUP($A16,'2'!$B$10:$D$45,3,FALSE)</f>
        <v>304</v>
      </c>
      <c r="E16" s="9">
        <f>VLOOKUP($A16,'3'!$B$10:$D$45,3,FALSE)</f>
        <v>308.2</v>
      </c>
      <c r="F16" s="9">
        <f>VLOOKUP($A16,'4'!$B$10:$D$45,3,FALSE)</f>
        <v>306.10000000000002</v>
      </c>
      <c r="G16" s="9">
        <f>VLOOKUP($A16,'5'!$B$10:$D$45,3,FALSE)</f>
        <v>303.89999999999998</v>
      </c>
      <c r="H16" s="9">
        <f>VLOOKUP($A16,'6'!$B$10:$D$45,3,FALSE)</f>
        <v>310.10000000000002</v>
      </c>
      <c r="I16" s="9">
        <f>IF(J16 &gt; 0,K16/J16,0)</f>
        <v>305.59999999999997</v>
      </c>
      <c r="J16" s="9">
        <f>VLOOKUP(A16,Formelhilfe!$A$9:$H$44,8,FALSE)</f>
        <v>6</v>
      </c>
      <c r="K16" s="10">
        <f>SUM(C16:H16)</f>
        <v>1833.6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305.59999999999997</v>
      </c>
      <c r="V16" s="9">
        <f>VLOOKUP(A16,Formelhilfe!$A$9:$P$44,16,FALSE)</f>
        <v>6</v>
      </c>
      <c r="W16" s="11">
        <f>SUM(C16:H16,L16:Q16)</f>
        <v>1833.6</v>
      </c>
    </row>
    <row r="17" spans="1:45" ht="20.25" customHeight="1" x14ac:dyDescent="0.35">
      <c r="A17" s="187" t="s">
        <v>110</v>
      </c>
      <c r="B17" s="95" t="str">
        <f>VLOOKUP(A17,'Wettkampf 1'!$B$10:$C$45,2,FALSE)</f>
        <v>Eisten I</v>
      </c>
      <c r="C17" s="9">
        <f>VLOOKUP(A17,'Wettkampf 1'!$B$10:$D$45,3,FALSE)</f>
        <v>309.7</v>
      </c>
      <c r="D17" s="9">
        <f>VLOOKUP($A17,'2'!$B$10:$D$45,3,FALSE)</f>
        <v>307.89999999999998</v>
      </c>
      <c r="E17" s="9">
        <f>VLOOKUP($A17,'3'!$B$10:$D$45,3,FALSE)</f>
        <v>305.60000000000002</v>
      </c>
      <c r="F17" s="9">
        <f>VLOOKUP($A17,'4'!$B$10:$D$45,3,FALSE)</f>
        <v>302.39999999999998</v>
      </c>
      <c r="G17" s="9">
        <f>VLOOKUP($A17,'5'!$B$10:$D$45,3,FALSE)</f>
        <v>301.10000000000002</v>
      </c>
      <c r="H17" s="9">
        <f>VLOOKUP($A17,'6'!$B$10:$D$45,3,FALSE)</f>
        <v>301.10000000000002</v>
      </c>
      <c r="I17" s="9">
        <f>IF(J17 &gt; 0,K17/J17,0)</f>
        <v>304.63333333333327</v>
      </c>
      <c r="J17" s="9">
        <f>VLOOKUP(A17,Formelhilfe!$A$9:$H$44,8,FALSE)</f>
        <v>6</v>
      </c>
      <c r="K17" s="10">
        <f>SUM(C17:H17)</f>
        <v>1827.7999999999997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304.63333333333327</v>
      </c>
      <c r="V17" s="9">
        <f>VLOOKUP(A17,Formelhilfe!$A$9:$P$44,16,FALSE)</f>
        <v>6</v>
      </c>
      <c r="W17" s="11">
        <f>SUM(C17:H17,L17:Q17)</f>
        <v>1827.7999999999997</v>
      </c>
    </row>
    <row r="18" spans="1:45" ht="20.25" customHeight="1" x14ac:dyDescent="0.35">
      <c r="A18" s="187" t="s">
        <v>111</v>
      </c>
      <c r="B18" s="95" t="str">
        <f>VLOOKUP(A18,'Wettkampf 1'!$B$10:$C$45,2,FALSE)</f>
        <v>Eisten I</v>
      </c>
      <c r="C18" s="9">
        <f>VLOOKUP(A18,'Wettkampf 1'!$B$10:$D$45,3,FALSE)</f>
        <v>299.2</v>
      </c>
      <c r="D18" s="9">
        <f>VLOOKUP($A18,'2'!$B$10:$D$45,3,FALSE)</f>
        <v>297.39999999999998</v>
      </c>
      <c r="E18" s="9">
        <f>VLOOKUP($A18,'3'!$B$10:$D$45,3,FALSE)</f>
        <v>310.89999999999998</v>
      </c>
      <c r="F18" s="9">
        <f>VLOOKUP($A18,'4'!$B$10:$D$45,3,FALSE)</f>
        <v>302</v>
      </c>
      <c r="G18" s="9">
        <f>VLOOKUP($A18,'5'!$B$10:$D$45,3,FALSE)</f>
        <v>303</v>
      </c>
      <c r="H18" s="9">
        <f>VLOOKUP($A18,'6'!$B$10:$D$45,3,FALSE)</f>
        <v>305.7</v>
      </c>
      <c r="I18" s="9">
        <f>IF(J18 &gt; 0,K18/J18,0)</f>
        <v>303.03333333333336</v>
      </c>
      <c r="J18" s="9">
        <f>VLOOKUP(A18,Formelhilfe!$A$9:$H$44,8,FALSE)</f>
        <v>6</v>
      </c>
      <c r="K18" s="10">
        <f>SUM(C18:H18)</f>
        <v>1818.2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303.03333333333336</v>
      </c>
      <c r="V18" s="9">
        <f>VLOOKUP(A18,Formelhilfe!$A$9:$P$44,16,FALSE)</f>
        <v>6</v>
      </c>
      <c r="W18" s="11">
        <f>SUM(C18:H18,L18:Q18)</f>
        <v>1818.2</v>
      </c>
    </row>
    <row r="19" spans="1:45" ht="20.25" customHeight="1" x14ac:dyDescent="0.35">
      <c r="A19" s="187" t="s">
        <v>125</v>
      </c>
      <c r="B19" s="95" t="str">
        <f>VLOOKUP(A19,'Wettkampf 1'!$B$10:$C$45,2,FALSE)</f>
        <v>Börgermoor II</v>
      </c>
      <c r="C19" s="9">
        <f>VLOOKUP(A19,'Wettkampf 1'!$B$10:$D$45,3,FALSE)</f>
        <v>304.10000000000002</v>
      </c>
      <c r="D19" s="9">
        <f>VLOOKUP($A19,'2'!$B$10:$D$45,3,FALSE)</f>
        <v>308</v>
      </c>
      <c r="E19" s="9">
        <f>VLOOKUP($A19,'3'!$B$10:$D$45,3,FALSE)</f>
        <v>307</v>
      </c>
      <c r="F19" s="9">
        <f>VLOOKUP($A19,'4'!$B$10:$D$45,3,FALSE)</f>
        <v>299</v>
      </c>
      <c r="G19" s="9">
        <f>VLOOKUP($A19,'5'!$B$10:$D$45,3,FALSE)</f>
        <v>295.2</v>
      </c>
      <c r="H19" s="9">
        <f>VLOOKUP($A19,'6'!$B$10:$D$45,3,FALSE)</f>
        <v>301</v>
      </c>
      <c r="I19" s="9">
        <f>IF(J19 &gt; 0,K19/J19,0)</f>
        <v>302.38333333333333</v>
      </c>
      <c r="J19" s="9">
        <f>VLOOKUP(A19,Formelhilfe!$A$9:$H$44,8,FALSE)</f>
        <v>6</v>
      </c>
      <c r="K19" s="10">
        <f>SUM(C19:H19)</f>
        <v>1814.3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302.38333333333333</v>
      </c>
      <c r="V19" s="9">
        <f>VLOOKUP(A19,Formelhilfe!$A$9:$P$44,16,FALSE)</f>
        <v>6</v>
      </c>
      <c r="W19" s="11">
        <f>SUM(C19:H19,L19:Q19)</f>
        <v>1814.3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7" t="s">
        <v>104</v>
      </c>
      <c r="B20" s="95" t="str">
        <f>VLOOKUP(A20,'Wettkampf 1'!$B$10:$C$45,2,FALSE)</f>
        <v>Lorup III</v>
      </c>
      <c r="C20" s="9">
        <f>VLOOKUP(A20,'Wettkampf 1'!$B$10:$D$45,3,FALSE)</f>
        <v>301.89999999999998</v>
      </c>
      <c r="D20" s="9">
        <f>VLOOKUP($A20,'2'!$B$10:$D$45,3,FALSE)</f>
        <v>303.7</v>
      </c>
      <c r="E20" s="9">
        <f>VLOOKUP($A20,'3'!$B$10:$D$45,3,FALSE)</f>
        <v>307.39999999999998</v>
      </c>
      <c r="F20" s="9">
        <f>VLOOKUP($A20,'4'!$B$10:$D$45,3,FALSE)</f>
        <v>297.10000000000002</v>
      </c>
      <c r="G20" s="9">
        <f>VLOOKUP($A20,'5'!$B$10:$D$45,3,FALSE)</f>
        <v>300.3</v>
      </c>
      <c r="H20" s="9">
        <f>VLOOKUP($A20,'6'!$B$10:$D$45,3,FALSE)</f>
        <v>300</v>
      </c>
      <c r="I20" s="9">
        <f>IF(J20 &gt; 0,K20/J20,0)</f>
        <v>301.73333333333329</v>
      </c>
      <c r="J20" s="9">
        <f>VLOOKUP(A20,Formelhilfe!$A$9:$H$44,8,FALSE)</f>
        <v>6</v>
      </c>
      <c r="K20" s="10">
        <f>SUM(C20:H20)</f>
        <v>1810.3999999999999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301.73333333333329</v>
      </c>
      <c r="V20" s="9">
        <f>VLOOKUP(A20,Formelhilfe!$A$9:$P$44,16,FALSE)</f>
        <v>6</v>
      </c>
      <c r="W20" s="11">
        <f>SUM(C20:H20,L20:Q20)</f>
        <v>1810.3999999999999</v>
      </c>
    </row>
    <row r="21" spans="1:45" ht="20.25" customHeight="1" x14ac:dyDescent="0.35">
      <c r="A21" s="187" t="s">
        <v>106</v>
      </c>
      <c r="B21" s="95" t="str">
        <f>VLOOKUP(A21,'Wettkampf 1'!$B$10:$C$45,2,FALSE)</f>
        <v>Sögel III</v>
      </c>
      <c r="C21" s="9">
        <f>VLOOKUP(A21,'Wettkampf 1'!$B$10:$D$45,3,FALSE)</f>
        <v>304.7</v>
      </c>
      <c r="D21" s="9">
        <f>VLOOKUP($A21,'2'!$B$10:$D$45,3,FALSE)</f>
        <v>301.39999999999998</v>
      </c>
      <c r="E21" s="9">
        <f>VLOOKUP($A21,'3'!$B$10:$D$45,3,FALSE)</f>
        <v>294.8</v>
      </c>
      <c r="F21" s="9">
        <f>VLOOKUP($A21,'4'!$B$10:$D$45,3,FALSE)</f>
        <v>301.60000000000002</v>
      </c>
      <c r="G21" s="9">
        <f>VLOOKUP($A21,'5'!$B$10:$D$45,3,FALSE)</f>
        <v>298.10000000000002</v>
      </c>
      <c r="H21" s="9">
        <f>VLOOKUP($A21,'6'!$B$10:$D$45,3,FALSE)</f>
        <v>296.60000000000002</v>
      </c>
      <c r="I21" s="9">
        <f>IF(J21 &gt; 0,K21/J21,0)</f>
        <v>299.5333333333333</v>
      </c>
      <c r="J21" s="9">
        <f>VLOOKUP(A21,Formelhilfe!$A$9:$H$44,8,FALSE)</f>
        <v>6</v>
      </c>
      <c r="K21" s="10">
        <f>SUM(C21:H21)</f>
        <v>1797.1999999999998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299.5333333333333</v>
      </c>
      <c r="V21" s="9">
        <f>VLOOKUP(A21,Formelhilfe!$A$9:$P$44,16,FALSE)</f>
        <v>6</v>
      </c>
      <c r="W21" s="11">
        <f>SUM(C21:H21,L21:Q21)</f>
        <v>1797.1999999999998</v>
      </c>
    </row>
    <row r="22" spans="1:45" ht="20.25" customHeight="1" x14ac:dyDescent="0.35">
      <c r="A22" s="187" t="s">
        <v>129</v>
      </c>
      <c r="B22" s="95" t="str">
        <f>VLOOKUP(A22,'Wettkampf 1'!$B$10:$C$45,2,FALSE)</f>
        <v>Neuvrees I</v>
      </c>
      <c r="C22" s="9">
        <f>VLOOKUP(A22,'Wettkampf 1'!$B$10:$D$45,3,FALSE)</f>
        <v>300.7</v>
      </c>
      <c r="D22" s="9">
        <f>VLOOKUP($A22,'2'!$B$10:$D$45,3,FALSE)</f>
        <v>297.89999999999998</v>
      </c>
      <c r="E22" s="9">
        <f>VLOOKUP($A22,'3'!$B$10:$D$45,3,FALSE)</f>
        <v>304.39999999999998</v>
      </c>
      <c r="F22" s="9">
        <f>VLOOKUP($A22,'4'!$B$10:$D$45,3,FALSE)</f>
        <v>294.60000000000002</v>
      </c>
      <c r="G22" s="9">
        <f>VLOOKUP($A22,'5'!$B$10:$D$45,3,FALSE)</f>
        <v>299.60000000000002</v>
      </c>
      <c r="H22" s="9">
        <f>VLOOKUP($A22,'6'!$B$10:$D$45,3,FALSE)</f>
        <v>299.89999999999998</v>
      </c>
      <c r="I22" s="9">
        <f>IF(J22 &gt; 0,K22/J22,0)</f>
        <v>299.51666666666665</v>
      </c>
      <c r="J22" s="9">
        <f>VLOOKUP(A22,Formelhilfe!$A$9:$H$44,8,FALSE)</f>
        <v>6</v>
      </c>
      <c r="K22" s="10">
        <f>SUM(C22:H22)</f>
        <v>1797.1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299.51666666666665</v>
      </c>
      <c r="V22" s="9">
        <f>VLOOKUP(A22,Formelhilfe!$A$9:$P$44,16,FALSE)</f>
        <v>6</v>
      </c>
      <c r="W22" s="11">
        <f>SUM(C22:H22,L22:Q22)</f>
        <v>1797.1</v>
      </c>
    </row>
    <row r="23" spans="1:45" ht="20.25" customHeight="1" x14ac:dyDescent="0.35">
      <c r="A23" s="187" t="s">
        <v>102</v>
      </c>
      <c r="B23" s="95" t="str">
        <f>VLOOKUP(A23,'Wettkampf 1'!$B$10:$C$45,2,FALSE)</f>
        <v>Lorup III</v>
      </c>
      <c r="C23" s="9">
        <f>VLOOKUP(A23,'Wettkampf 1'!$B$10:$D$45,3,FALSE)</f>
        <v>293.8</v>
      </c>
      <c r="D23" s="9">
        <f>VLOOKUP($A23,'2'!$B$10:$D$45,3,FALSE)</f>
        <v>299.3</v>
      </c>
      <c r="E23" s="9">
        <f>VLOOKUP($A23,'3'!$B$10:$D$45,3,FALSE)</f>
        <v>297.3</v>
      </c>
      <c r="F23" s="9">
        <f>VLOOKUP($A23,'4'!$B$10:$D$45,3,FALSE)</f>
        <v>297.89999999999998</v>
      </c>
      <c r="G23" s="9">
        <f>VLOOKUP($A23,'5'!$B$10:$D$45,3,FALSE)</f>
        <v>298.60000000000002</v>
      </c>
      <c r="H23" s="9">
        <f>VLOOKUP($A23,'6'!$B$10:$D$45,3,FALSE)</f>
        <v>297.89999999999998</v>
      </c>
      <c r="I23" s="9">
        <f>IF(J23 &gt; 0,K23/J23,0)</f>
        <v>297.4666666666667</v>
      </c>
      <c r="J23" s="9">
        <f>VLOOKUP(A23,Formelhilfe!$A$9:$H$44,8,FALSE)</f>
        <v>6</v>
      </c>
      <c r="K23" s="10">
        <f>SUM(C23:H23)</f>
        <v>1784.8000000000002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297.4666666666667</v>
      </c>
      <c r="V23" s="9">
        <f>VLOOKUP(A23,Formelhilfe!$A$9:$P$44,16,FALSE)</f>
        <v>6</v>
      </c>
      <c r="W23" s="11">
        <f>SUM(C23:H23,L23:Q23)</f>
        <v>1784.8000000000002</v>
      </c>
    </row>
    <row r="24" spans="1:45" ht="20.25" customHeight="1" x14ac:dyDescent="0.35">
      <c r="A24" s="187" t="s">
        <v>109</v>
      </c>
      <c r="B24" s="95" t="str">
        <f>VLOOKUP(A24,'Wettkampf 1'!$B$10:$C$45,2,FALSE)</f>
        <v>Sögel III</v>
      </c>
      <c r="C24" s="9">
        <f>VLOOKUP(A24,'Wettkampf 1'!$B$10:$D$45,3,FALSE)</f>
        <v>291.89999999999998</v>
      </c>
      <c r="D24" s="9">
        <f>VLOOKUP($A24,'2'!$B$10:$D$45,3,FALSE)</f>
        <v>304.10000000000002</v>
      </c>
      <c r="E24" s="9">
        <f>VLOOKUP($A24,'3'!$B$10:$D$45,3,FALSE)</f>
        <v>295.39999999999998</v>
      </c>
      <c r="F24" s="9">
        <f>VLOOKUP($A24,'4'!$B$10:$D$45,3,FALSE)</f>
        <v>288.10000000000002</v>
      </c>
      <c r="G24" s="9">
        <f>VLOOKUP($A24,'5'!$B$10:$D$45,3,FALSE)</f>
        <v>287.10000000000002</v>
      </c>
      <c r="H24" s="9">
        <f>VLOOKUP($A24,'6'!$B$10:$D$45,3,FALSE)</f>
        <v>297.7</v>
      </c>
      <c r="I24" s="9">
        <f>IF(J24 &gt; 0,K24/J24,0)</f>
        <v>294.05</v>
      </c>
      <c r="J24" s="9">
        <f>VLOOKUP(A24,Formelhilfe!$A$9:$H$44,8,FALSE)</f>
        <v>6</v>
      </c>
      <c r="K24" s="10">
        <f>SUM(C24:H24)</f>
        <v>1764.3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294.05</v>
      </c>
      <c r="V24" s="9">
        <f>VLOOKUP(A24,Formelhilfe!$A$9:$P$44,16,FALSE)</f>
        <v>6</v>
      </c>
      <c r="W24" s="11">
        <f>SUM(C24:H24,L24:Q24)</f>
        <v>1764.3</v>
      </c>
    </row>
    <row r="25" spans="1:45" ht="20.25" customHeight="1" x14ac:dyDescent="0.35">
      <c r="A25" s="187" t="s">
        <v>103</v>
      </c>
      <c r="B25" s="95" t="str">
        <f>VLOOKUP(A25,'Wettkampf 1'!$B$10:$C$45,2,FALSE)</f>
        <v>Lorup III</v>
      </c>
      <c r="C25" s="9">
        <f>VLOOKUP(A25,'Wettkampf 1'!$B$10:$D$45,3,FALSE)</f>
        <v>265.2</v>
      </c>
      <c r="D25" s="9">
        <f>VLOOKUP($A25,'2'!$B$10:$D$45,3,FALSE)</f>
        <v>258.10000000000002</v>
      </c>
      <c r="E25" s="9">
        <f>VLOOKUP($A25,'3'!$B$10:$D$45,3,FALSE)</f>
        <v>296.2</v>
      </c>
      <c r="F25" s="9">
        <f>VLOOKUP($A25,'4'!$B$10:$D$45,3,FALSE)</f>
        <v>287</v>
      </c>
      <c r="G25" s="9">
        <f>VLOOKUP($A25,'5'!$B$10:$D$45,3,FALSE)</f>
        <v>290.89999999999998</v>
      </c>
      <c r="H25" s="9">
        <f>VLOOKUP($A25,'6'!$B$10:$D$45,3,FALSE)</f>
        <v>281.89999999999998</v>
      </c>
      <c r="I25" s="9">
        <f>IF(J25 &gt; 0,K25/J25,0)</f>
        <v>279.88333333333338</v>
      </c>
      <c r="J25" s="9">
        <f>VLOOKUP(A25,Formelhilfe!$A$9:$H$44,8,FALSE)</f>
        <v>6</v>
      </c>
      <c r="K25" s="10">
        <f>SUM(C25:H25)</f>
        <v>1679.3000000000002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279.88333333333338</v>
      </c>
      <c r="V25" s="9">
        <f>VLOOKUP(A25,Formelhilfe!$A$9:$P$44,16,FALSE)</f>
        <v>6</v>
      </c>
      <c r="W25" s="11">
        <f>SUM(C25:H25,L25:Q25)</f>
        <v>1679.3000000000002</v>
      </c>
    </row>
    <row r="26" spans="1:45" ht="20.25" customHeight="1" x14ac:dyDescent="0.35">
      <c r="A26" s="187" t="s">
        <v>98</v>
      </c>
      <c r="B26" s="95" t="str">
        <f>VLOOKUP(A26,'Wettkampf 1'!$B$10:$C$45,2,FALSE)</f>
        <v>Lorup III</v>
      </c>
      <c r="C26" s="9">
        <f>VLOOKUP(A26,'Wettkampf 1'!$B$10:$D$45,3,FALSE)</f>
        <v>306.5</v>
      </c>
      <c r="D26" s="9">
        <f>VLOOKUP($A26,'2'!$B$10:$D$45,3,FALSE)</f>
        <v>310.3</v>
      </c>
      <c r="E26" s="9">
        <f>VLOOKUP($A26,'3'!$B$10:$D$45,3,FALSE)</f>
        <v>308.5</v>
      </c>
      <c r="F26" s="9">
        <f>VLOOKUP($A26,'4'!$B$10:$D$45,3,FALSE)</f>
        <v>309.89999999999998</v>
      </c>
      <c r="G26" s="9">
        <f>VLOOKUP($A26,'5'!$B$10:$D$45,3,FALSE)</f>
        <v>300.2</v>
      </c>
      <c r="H26" s="9">
        <f>VLOOKUP($A26,'6'!$B$10:$D$45,3,FALSE)</f>
        <v>0</v>
      </c>
      <c r="I26" s="9">
        <f>IF(J26 &gt; 0,K26/J26,0)</f>
        <v>307.08</v>
      </c>
      <c r="J26" s="9">
        <f>VLOOKUP(A26,Formelhilfe!$A$9:$H$44,8,FALSE)</f>
        <v>5</v>
      </c>
      <c r="K26" s="10">
        <f>SUM(C26:H26)</f>
        <v>1535.3999999999999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307.08</v>
      </c>
      <c r="V26" s="9">
        <f>VLOOKUP(A26,Formelhilfe!$A$9:$P$44,16,FALSE)</f>
        <v>5</v>
      </c>
      <c r="W26" s="11">
        <f>SUM(C26:H26,L26:Q26)</f>
        <v>1535.3999999999999</v>
      </c>
    </row>
    <row r="27" spans="1:45" ht="20.25" customHeight="1" x14ac:dyDescent="0.35">
      <c r="A27" s="187" t="s">
        <v>105</v>
      </c>
      <c r="B27" s="95" t="str">
        <f>VLOOKUP(A27,'Wettkampf 1'!$B$10:$C$45,2,FALSE)</f>
        <v>Sögel III</v>
      </c>
      <c r="C27" s="9">
        <f>VLOOKUP(A27,'Wettkampf 1'!$B$10:$D$45,3,FALSE)</f>
        <v>302</v>
      </c>
      <c r="D27" s="9">
        <f>VLOOKUP($A27,'2'!$B$10:$D$45,3,FALSE)</f>
        <v>312.10000000000002</v>
      </c>
      <c r="E27" s="9">
        <f>VLOOKUP($A27,'3'!$B$10:$D$45,3,FALSE)</f>
        <v>303.89999999999998</v>
      </c>
      <c r="F27" s="9">
        <f>VLOOKUP($A27,'4'!$B$10:$D$45,3,FALSE)</f>
        <v>308</v>
      </c>
      <c r="G27" s="9">
        <f>VLOOKUP($A27,'5'!$B$10:$D$45,3,FALSE)</f>
        <v>307</v>
      </c>
      <c r="H27" s="9">
        <f>VLOOKUP($A27,'6'!$B$10:$D$45,3,FALSE)</f>
        <v>0</v>
      </c>
      <c r="I27" s="9">
        <f>IF(J27 &gt; 0,K27/J27,0)</f>
        <v>306.60000000000002</v>
      </c>
      <c r="J27" s="9">
        <f>VLOOKUP(A27,Formelhilfe!$A$9:$H$44,8,FALSE)</f>
        <v>5</v>
      </c>
      <c r="K27" s="10">
        <f>SUM(C27:H27)</f>
        <v>1533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306.60000000000002</v>
      </c>
      <c r="V27" s="9">
        <f>VLOOKUP(A27,Formelhilfe!$A$9:$P$44,16,FALSE)</f>
        <v>5</v>
      </c>
      <c r="W27" s="11">
        <f>SUM(C27:H27,L27:Q27)</f>
        <v>1533</v>
      </c>
    </row>
    <row r="28" spans="1:45" ht="20.25" customHeight="1" x14ac:dyDescent="0.35">
      <c r="A28" s="187" t="s">
        <v>123</v>
      </c>
      <c r="B28" s="95" t="str">
        <f>VLOOKUP(A28,'Wettkampf 1'!$B$10:$C$45,2,FALSE)</f>
        <v>Börgermoor II</v>
      </c>
      <c r="C28" s="9">
        <f>VLOOKUP(A28,'Wettkampf 1'!$B$10:$D$45,3,FALSE)</f>
        <v>303.60000000000002</v>
      </c>
      <c r="D28" s="9">
        <f>VLOOKUP($A28,'2'!$B$10:$D$45,3,FALSE)</f>
        <v>307.3</v>
      </c>
      <c r="E28" s="9">
        <f>VLOOKUP($A28,'3'!$B$10:$D$45,3,FALSE)</f>
        <v>301.3</v>
      </c>
      <c r="F28" s="9">
        <f>VLOOKUP($A28,'4'!$B$10:$D$45,3,FALSE)</f>
        <v>0</v>
      </c>
      <c r="G28" s="9">
        <f>VLOOKUP($A28,'5'!$B$10:$D$45,3,FALSE)</f>
        <v>303.7</v>
      </c>
      <c r="H28" s="9">
        <f>VLOOKUP($A28,'6'!$B$10:$D$45,3,FALSE)</f>
        <v>304.10000000000002</v>
      </c>
      <c r="I28" s="9">
        <f>IF(J28 &gt; 0,K28/J28,0)</f>
        <v>304</v>
      </c>
      <c r="J28" s="9">
        <f>VLOOKUP(A28,Formelhilfe!$A$9:$H$44,8,FALSE)</f>
        <v>5</v>
      </c>
      <c r="K28" s="10">
        <f>SUM(C28:H28)</f>
        <v>1520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304</v>
      </c>
      <c r="V28" s="9">
        <f>VLOOKUP(A28,Formelhilfe!$A$9:$P$44,16,FALSE)</f>
        <v>5</v>
      </c>
      <c r="W28" s="11">
        <f>SUM(C28:H28,L28:Q28)</f>
        <v>1520</v>
      </c>
    </row>
    <row r="29" spans="1:45" ht="20.25" customHeight="1" x14ac:dyDescent="0.35">
      <c r="A29" s="187" t="s">
        <v>128</v>
      </c>
      <c r="B29" s="95" t="str">
        <f>VLOOKUP(A29,'Wettkampf 1'!$B$10:$C$45,2,FALSE)</f>
        <v>Neuvrees I</v>
      </c>
      <c r="C29" s="9">
        <f>VLOOKUP(A29,'Wettkampf 1'!$B$10:$D$45,3,FALSE)</f>
        <v>302.89999999999998</v>
      </c>
      <c r="D29" s="9">
        <f>VLOOKUP($A29,'2'!$B$10:$D$45,3,FALSE)</f>
        <v>298.2</v>
      </c>
      <c r="E29" s="9">
        <f>VLOOKUP($A29,'3'!$B$10:$D$45,3,FALSE)</f>
        <v>301.10000000000002</v>
      </c>
      <c r="F29" s="9">
        <f>VLOOKUP($A29,'4'!$B$10:$D$45,3,FALSE)</f>
        <v>295.8</v>
      </c>
      <c r="G29" s="9">
        <f>VLOOKUP($A29,'5'!$B$10:$D$45,3,FALSE)</f>
        <v>295.7</v>
      </c>
      <c r="H29" s="9">
        <f>VLOOKUP($A29,'6'!$B$10:$D$45,3,FALSE)</f>
        <v>0</v>
      </c>
      <c r="I29" s="9">
        <f>IF(J29 &gt; 0,K29/J29,0)</f>
        <v>298.74</v>
      </c>
      <c r="J29" s="9">
        <f>VLOOKUP(A29,Formelhilfe!$A$9:$H$44,8,FALSE)</f>
        <v>5</v>
      </c>
      <c r="K29" s="10">
        <f>SUM(C29:H29)</f>
        <v>1493.7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298.74</v>
      </c>
      <c r="V29" s="9">
        <f>VLOOKUP(A29,Formelhilfe!$A$9:$P$44,16,FALSE)</f>
        <v>5</v>
      </c>
      <c r="W29" s="11">
        <f>SUM(C29:H29,L29:Q29)</f>
        <v>1493.7</v>
      </c>
    </row>
    <row r="30" spans="1:45" ht="20.25" customHeight="1" x14ac:dyDescent="0.35">
      <c r="A30" s="187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277.3</v>
      </c>
      <c r="G30" s="9">
        <f>VLOOKUP($A30,'5'!$B$10:$D$45,3,FALSE)</f>
        <v>0</v>
      </c>
      <c r="H30" s="9">
        <f>VLOOKUP($A30,'6'!$B$10:$D$45,3,FALSE)</f>
        <v>300.89999999999998</v>
      </c>
      <c r="I30" s="9">
        <f>IF(J30 &gt; 0,K30/J30,0)</f>
        <v>294.125</v>
      </c>
      <c r="J30" s="9">
        <f>VLOOKUP(A30,Formelhilfe!$A$9:$H$44,8,FALSE)</f>
        <v>4</v>
      </c>
      <c r="K30" s="10">
        <f>SUM(C30:H30)</f>
        <v>1176.5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294.125</v>
      </c>
      <c r="V30" s="9">
        <f>VLOOKUP(A30,Formelhilfe!$A$9:$P$44,16,FALSE)</f>
        <v>4</v>
      </c>
      <c r="W30" s="11">
        <f>SUM(C30:H30,L30:Q30)</f>
        <v>1176.5</v>
      </c>
    </row>
    <row r="31" spans="1:45" ht="20.25" customHeight="1" x14ac:dyDescent="0.35">
      <c r="A31" s="187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297.7</v>
      </c>
      <c r="H31" s="9">
        <f>VLOOKUP($A31,'6'!$B$10:$D$45,3,FALSE)</f>
        <v>0</v>
      </c>
      <c r="I31" s="9">
        <f>IF(J31 &gt; 0,K31/J31,0)</f>
        <v>296.29999999999995</v>
      </c>
      <c r="J31" s="9">
        <f>VLOOKUP(A31,Formelhilfe!$A$9:$H$44,8,FALSE)</f>
        <v>2</v>
      </c>
      <c r="K31" s="10">
        <f>SUM(C31:H31)</f>
        <v>592.59999999999991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296.29999999999995</v>
      </c>
      <c r="V31" s="9">
        <f>VLOOKUP(A31,Formelhilfe!$A$9:$P$44,16,FALSE)</f>
        <v>2</v>
      </c>
      <c r="W31" s="11">
        <f>SUM(C31:H31,L31:Q31)</f>
        <v>592.59999999999991</v>
      </c>
    </row>
    <row r="32" spans="1:45" ht="20.25" customHeight="1" x14ac:dyDescent="0.35">
      <c r="A32" s="187" t="s">
        <v>49</v>
      </c>
      <c r="B32" s="95" t="str">
        <f>VLOOKUP(A32,'Wettkampf 1'!$B$10:$C$45,2,FALSE)</f>
        <v>Sögel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7" t="s">
        <v>112</v>
      </c>
      <c r="B33" s="95" t="str">
        <f>VLOOKUP(A33,'Wettkampf 1'!$B$10:$C$45,2,FALSE)</f>
        <v>Eisten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7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7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7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7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87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87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87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87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75" x14ac:dyDescent="0.25">
      <c r="A13" s="187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6</v>
      </c>
    </row>
    <row r="14" spans="1:21" ht="15.75" x14ac:dyDescent="0.25">
      <c r="A14" s="187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1</v>
      </c>
      <c r="H14" s="13">
        <f t="shared" si="0"/>
        <v>6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6</v>
      </c>
    </row>
    <row r="15" spans="1:21" ht="15.75" x14ac:dyDescent="0.25">
      <c r="A15" s="187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87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87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87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75" x14ac:dyDescent="0.25">
      <c r="A19" s="187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75" x14ac:dyDescent="0.25">
      <c r="A20" s="187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7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87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87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87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6</v>
      </c>
    </row>
    <row r="25" spans="1:16" ht="15.75" x14ac:dyDescent="0.25">
      <c r="A25" s="187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87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1</v>
      </c>
      <c r="H26" s="13">
        <f t="shared" si="0"/>
        <v>4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4</v>
      </c>
    </row>
    <row r="27" spans="1:16" ht="15.75" x14ac:dyDescent="0.25">
      <c r="A27" s="187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75" x14ac:dyDescent="0.25">
      <c r="A28" s="187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75" x14ac:dyDescent="0.25">
      <c r="A29" s="187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75" x14ac:dyDescent="0.25">
      <c r="A30" s="187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75" x14ac:dyDescent="0.25">
      <c r="A31" s="187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75" x14ac:dyDescent="0.25">
      <c r="A32" s="187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7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75" x14ac:dyDescent="0.25">
      <c r="A34" s="187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75" x14ac:dyDescent="0.25">
      <c r="A35" s="187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87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6</v>
      </c>
    </row>
    <row r="37" spans="1:16" ht="15.75" x14ac:dyDescent="0.25">
      <c r="A37" s="187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7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7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75" x14ac:dyDescent="0.25">
      <c r="A40" s="187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1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87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75" x14ac:dyDescent="0.25">
      <c r="A42" s="187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75" x14ac:dyDescent="0.25">
      <c r="A43" s="187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6</v>
      </c>
    </row>
    <row r="44" spans="1:16" ht="15.75" x14ac:dyDescent="0.25">
      <c r="A44" s="187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26</v>
      </c>
      <c r="H45" s="17">
        <f>SUM(H9:H44)</f>
        <v>170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170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7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934</v>
      </c>
      <c r="I2" s="5">
        <f>IF(Formelhilfe!H6 &gt; 0,J2/Formelhilfe!H6,0)</f>
        <v>931.80000000000007</v>
      </c>
      <c r="J2" s="5">
        <f>SUM(C2:H2)</f>
        <v>5590.8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0</v>
      </c>
      <c r="R2" s="5">
        <f>SUM(K2:P2)</f>
        <v>0</v>
      </c>
      <c r="S2" s="5">
        <f>IF(Formelhilfe!P6&gt;0,T2/Formelhilfe!P6,0)</f>
        <v>931.80000000000007</v>
      </c>
      <c r="T2" s="6">
        <f>SUM(C2:H2,K2:P2)</f>
        <v>5590.8</v>
      </c>
    </row>
    <row r="3" spans="1:20" ht="23.25" customHeight="1" x14ac:dyDescent="0.3">
      <c r="A3" s="12"/>
      <c r="B3" s="187" t="s">
        <v>97</v>
      </c>
      <c r="C3" s="7">
        <f>VLOOKUP($B$2:$B$7,'Wettkampf 1'!$B$2:$D$7,3,FALSE)</f>
        <v>922.1</v>
      </c>
      <c r="D3" s="5">
        <f>VLOOKUP($B$2:$B$7,'2'!$B$2:$D$7,3,FALSE)</f>
        <v>930.7</v>
      </c>
      <c r="E3" s="5">
        <f>VLOOKUP($B$2:$B$7,'3'!$B$2:$D$7,3,FALSE)</f>
        <v>928.59999999999991</v>
      </c>
      <c r="F3" s="5">
        <f>VLOOKUP($B$2:$B$7,'4'!$B$2:$D$7,3,FALSE)</f>
        <v>929.9</v>
      </c>
      <c r="G3" s="5">
        <f>VLOOKUP($B$2:$B$7,'5'!$B$2:$D$7,3,FALSE)</f>
        <v>916.3</v>
      </c>
      <c r="H3" s="5">
        <f>VLOOKUP($B$2:$B$7,'6'!$B$2:$D$7,3,FALSE)</f>
        <v>928.7</v>
      </c>
      <c r="I3" s="5">
        <f>IF(Formelhilfe!H3 &gt; 0,J3/Formelhilfe!H3,0)</f>
        <v>926.05000000000007</v>
      </c>
      <c r="J3" s="5">
        <f>SUM(C3:H3)</f>
        <v>5556.3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926.05000000000007</v>
      </c>
      <c r="T3" s="6">
        <f>SUM(C3:H3,K3:P3)</f>
        <v>5556.3</v>
      </c>
    </row>
    <row r="4" spans="1:20" ht="23.25" customHeight="1" x14ac:dyDescent="0.3">
      <c r="A4" s="12"/>
      <c r="B4" s="187" t="s">
        <v>92</v>
      </c>
      <c r="C4" s="7">
        <f>VLOOKUP($B$2:$B$7,'Wettkampf 1'!$B$2:$D$7,3,FALSE)</f>
        <v>924.1</v>
      </c>
      <c r="D4" s="5">
        <f>VLOOKUP($B$2:$B$7,'2'!$B$2:$D$7,3,FALSE)</f>
        <v>930.90000000000009</v>
      </c>
      <c r="E4" s="5">
        <f>VLOOKUP($B$2:$B$7,'3'!$B$2:$D$7,3,FALSE)</f>
        <v>926.5</v>
      </c>
      <c r="F4" s="5">
        <f>VLOOKUP($B$2:$B$7,'4'!$B$2:$D$7,3,FALSE)</f>
        <v>932.7</v>
      </c>
      <c r="G4" s="5">
        <f>VLOOKUP($B$2:$B$7,'5'!$B$2:$D$7,3,FALSE)</f>
        <v>921.8</v>
      </c>
      <c r="H4" s="5">
        <f>VLOOKUP($B$2:$B$7,'6'!$B$2:$D$7,3,FALSE)</f>
        <v>919.8</v>
      </c>
      <c r="I4" s="5">
        <f>IF(Formelhilfe!H5 &gt; 0,J4/Formelhilfe!H5,0)</f>
        <v>925.9666666666667</v>
      </c>
      <c r="J4" s="5">
        <f>SUM(C4:H4)</f>
        <v>5555.8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0</v>
      </c>
      <c r="R4" s="5">
        <f>SUM(K4:P4)</f>
        <v>0</v>
      </c>
      <c r="S4" s="5">
        <f>IF(Formelhilfe!P5&gt;0,T4/Formelhilfe!P5,0)</f>
        <v>925.9666666666667</v>
      </c>
      <c r="T4" s="6">
        <f>SUM(C4:H4,K4:P4)</f>
        <v>5555.8</v>
      </c>
    </row>
    <row r="5" spans="1:20" ht="23.25" customHeight="1" x14ac:dyDescent="0.3">
      <c r="A5" s="12"/>
      <c r="B5" s="187" t="s">
        <v>93</v>
      </c>
      <c r="C5" s="7">
        <f>VLOOKUP($B$2:$B$7,'Wettkampf 1'!$B$2:$D$7,3,FALSE)</f>
        <v>922.8</v>
      </c>
      <c r="D5" s="5">
        <f>VLOOKUP($B$2:$B$7,'2'!$B$2:$D$7,3,FALSE)</f>
        <v>938.9</v>
      </c>
      <c r="E5" s="5">
        <f>VLOOKUP($B$2:$B$7,'3'!$B$2:$D$7,3,FALSE)</f>
        <v>926.6</v>
      </c>
      <c r="F5" s="5">
        <f>VLOOKUP($B$2:$B$7,'4'!$B$2:$D$7,3,FALSE)</f>
        <v>928.3</v>
      </c>
      <c r="G5" s="5">
        <f>VLOOKUP($B$2:$B$7,'5'!$B$2:$D$7,3,FALSE)</f>
        <v>919.1</v>
      </c>
      <c r="H5" s="5">
        <f>VLOOKUP($B$2:$B$7,'6'!$B$2:$D$7,3,FALSE)</f>
        <v>915</v>
      </c>
      <c r="I5" s="5">
        <f>IF(Formelhilfe!H7 &gt; 0,J5/Formelhilfe!H7,0)</f>
        <v>925.11666666666667</v>
      </c>
      <c r="J5" s="5">
        <f>SUM(C5:H5)</f>
        <v>5550.7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0</v>
      </c>
      <c r="R5" s="5">
        <f>SUM(K5:P5)</f>
        <v>0</v>
      </c>
      <c r="S5" s="5">
        <f>IF(Formelhilfe!P7&gt;0,T5/Formelhilfe!P7,0)</f>
        <v>925.11666666666667</v>
      </c>
      <c r="T5" s="6">
        <f>SUM(C5:H5,K5:P5)</f>
        <v>5550.7</v>
      </c>
    </row>
    <row r="6" spans="1:20" ht="23.25" customHeight="1" x14ac:dyDescent="0.3">
      <c r="A6" s="12"/>
      <c r="B6" s="187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921.5</v>
      </c>
      <c r="I6" s="5">
        <f>IF(Formelhilfe!H2 &gt; 0,J6/Formelhilfe!H2,0)</f>
        <v>920.4</v>
      </c>
      <c r="J6" s="5">
        <f>SUM(C6:H6)</f>
        <v>5522.4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920.4</v>
      </c>
      <c r="T6" s="6">
        <f>SUM(C6:H6,K6:P6)</f>
        <v>5522.4</v>
      </c>
    </row>
    <row r="7" spans="1:20" ht="23.25" customHeight="1" x14ac:dyDescent="0.3">
      <c r="A7" s="12"/>
      <c r="B7" s="187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919.30000000000007</v>
      </c>
      <c r="I7" s="5">
        <f>IF(Formelhilfe!H4 &gt; 0,J7/Formelhilfe!H4,0)</f>
        <v>917.7166666666667</v>
      </c>
      <c r="J7" s="5">
        <f>SUM(C7:H7)</f>
        <v>5506.3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0</v>
      </c>
      <c r="R7" s="5">
        <f>SUM(K7:P7)</f>
        <v>0</v>
      </c>
      <c r="S7" s="5">
        <f>IF(Formelhilfe!P4&gt;0,T7/Formelhilfe!P4,0)</f>
        <v>917.7166666666667</v>
      </c>
      <c r="T7" s="6">
        <f>SUM(C7:H7,K7:P7)</f>
        <v>5506.3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Lorup</v>
      </c>
      <c r="Z1" s="169"/>
    </row>
    <row r="2" spans="1:29" ht="15" customHeight="1" x14ac:dyDescent="0.2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14.09.25</v>
      </c>
      <c r="Z2" s="169"/>
    </row>
    <row r="3" spans="1:29" ht="15" customHeight="1" x14ac:dyDescent="0.2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98</v>
      </c>
      <c r="Z5" s="172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/>
      <c r="Z6" s="172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71" t="s">
        <v>99</v>
      </c>
      <c r="Z7" s="172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2.95" customHeight="1" x14ac:dyDescent="0.2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Sögel</v>
      </c>
      <c r="X1" s="173"/>
    </row>
    <row r="2" spans="1:29" x14ac:dyDescent="0.2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28.09.25</v>
      </c>
      <c r="X2" s="173"/>
    </row>
    <row r="3" spans="1:29" x14ac:dyDescent="0.2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130</v>
      </c>
      <c r="X5" s="172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131</v>
      </c>
      <c r="X6" s="172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75" t="s">
        <v>130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Eisten</v>
      </c>
      <c r="X1" s="173"/>
    </row>
    <row r="2" spans="1:29" x14ac:dyDescent="0.2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12.10.25</v>
      </c>
      <c r="X2" s="173"/>
    </row>
    <row r="3" spans="1:29" x14ac:dyDescent="0.2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133</v>
      </c>
      <c r="X5" s="172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134</v>
      </c>
      <c r="X6" s="177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5" t="s">
        <v>133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Börgerwald</v>
      </c>
      <c r="X1" s="173"/>
    </row>
    <row r="2" spans="1:29" x14ac:dyDescent="0.2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26.10.25</v>
      </c>
      <c r="X2" s="173"/>
    </row>
    <row r="3" spans="1:29" x14ac:dyDescent="0.2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135</v>
      </c>
      <c r="X5" s="172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136</v>
      </c>
      <c r="X6" s="177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75" t="s">
        <v>137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Neuvrees</v>
      </c>
      <c r="X1" s="173"/>
    </row>
    <row r="2" spans="1:29" x14ac:dyDescent="0.2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Übersicht!H3</f>
        <v>23.11.25</v>
      </c>
      <c r="X2" s="173"/>
    </row>
    <row r="3" spans="1:29" x14ac:dyDescent="0.2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138</v>
      </c>
      <c r="X5" s="172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139</v>
      </c>
      <c r="X6" s="177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75" t="s">
        <v>140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F20" sqref="AF2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Übersicht!I4</f>
        <v>Börgermoor</v>
      </c>
      <c r="X1" s="173"/>
    </row>
    <row r="2" spans="1:27" x14ac:dyDescent="0.25">
      <c r="A2" s="106">
        <v>1</v>
      </c>
      <c r="B2" s="64" t="str">
        <f>'Wettkampf 1'!B2</f>
        <v>Lorup III</v>
      </c>
      <c r="D2" s="73">
        <f>G46</f>
        <v>919.8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Übersicht!I3</f>
        <v>07.12.25</v>
      </c>
      <c r="X2" s="173"/>
    </row>
    <row r="3" spans="1:27" x14ac:dyDescent="0.25">
      <c r="A3" s="106">
        <v>2</v>
      </c>
      <c r="B3" s="64" t="str">
        <f>'Wettkampf 1'!B3</f>
        <v>Sögel III</v>
      </c>
      <c r="D3" s="73">
        <f>I46</f>
        <v>915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D4" s="73">
        <f>K46</f>
        <v>921.5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141</v>
      </c>
      <c r="X5" s="172"/>
      <c r="Y5" s="76"/>
    </row>
    <row r="6" spans="1:27" x14ac:dyDescent="0.25">
      <c r="A6" s="106">
        <v>5</v>
      </c>
      <c r="B6" s="64" t="str">
        <f>'Wettkampf 1'!B6</f>
        <v>Neuvrees I</v>
      </c>
      <c r="D6" s="73">
        <f>O46</f>
        <v>919.30000000000007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142</v>
      </c>
      <c r="X6" s="177"/>
      <c r="Y6" s="76"/>
    </row>
    <row r="7" spans="1:27" x14ac:dyDescent="0.25">
      <c r="A7" s="106">
        <v>6</v>
      </c>
      <c r="B7" s="64" t="str">
        <f>'Wettkampf 1'!B7</f>
        <v>Börgermoor II</v>
      </c>
      <c r="D7" s="73">
        <f>Q46</f>
        <v>928.7</v>
      </c>
      <c r="E7" s="110" t="str">
        <f>IF(R46&gt;4,"Es sind zu viele Schützen in Wertung!"," ")</f>
        <v xml:space="preserve"> </v>
      </c>
      <c r="U7" s="76"/>
      <c r="V7" s="107" t="s">
        <v>51</v>
      </c>
      <c r="W7" s="175" t="s">
        <v>141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85">
        <v>305.7</v>
      </c>
      <c r="E10" s="186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85"/>
      <c r="E11" s="186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85">
        <v>314.10000000000002</v>
      </c>
      <c r="E12" s="186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85">
        <v>297.89999999999998</v>
      </c>
      <c r="E13" s="186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85">
        <v>281.89999999999998</v>
      </c>
      <c r="E14" s="186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85">
        <v>300</v>
      </c>
      <c r="E15" s="186"/>
      <c r="F15" s="68">
        <f t="shared" si="0"/>
        <v>300</v>
      </c>
      <c r="G15" s="69">
        <f t="shared" si="1"/>
        <v>300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85"/>
      <c r="E16" s="186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85">
        <v>296.60000000000002</v>
      </c>
      <c r="E17" s="186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85">
        <v>305.5</v>
      </c>
      <c r="E18" s="186"/>
      <c r="F18" s="68">
        <f t="shared" si="0"/>
        <v>305.5</v>
      </c>
      <c r="G18" s="69">
        <f t="shared" si="1"/>
        <v>0</v>
      </c>
      <c r="H18" s="69">
        <f t="shared" si="2"/>
        <v>0</v>
      </c>
      <c r="I18" s="69">
        <f t="shared" si="3"/>
        <v>305.5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85">
        <v>312.89999999999998</v>
      </c>
      <c r="E19" s="186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85">
        <v>297.7</v>
      </c>
      <c r="E20" s="186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85"/>
      <c r="E21" s="186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85">
        <v>301.10000000000002</v>
      </c>
      <c r="E22" s="186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85">
        <v>305.7</v>
      </c>
      <c r="E23" s="186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85"/>
      <c r="E24" s="186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85">
        <v>314.7</v>
      </c>
      <c r="E25" s="186"/>
      <c r="F25" s="68">
        <f t="shared" si="0"/>
        <v>314.7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85"/>
      <c r="E26" s="186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85">
        <v>300.89999999999998</v>
      </c>
      <c r="E27" s="186"/>
      <c r="F27" s="68">
        <f t="shared" si="0"/>
        <v>300.89999999999998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85">
        <v>304.7</v>
      </c>
      <c r="E28" s="186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85">
        <v>309.39999999999998</v>
      </c>
      <c r="E29" s="186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85">
        <v>311.39999999999998</v>
      </c>
      <c r="E30" s="186"/>
      <c r="F30" s="68">
        <f t="shared" si="0"/>
        <v>311.39999999999998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85">
        <v>310.5</v>
      </c>
      <c r="E31" s="186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85">
        <v>312.10000000000002</v>
      </c>
      <c r="E32" s="186"/>
      <c r="F32" s="68">
        <f t="shared" si="0"/>
        <v>312.10000000000002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85"/>
      <c r="E33" s="186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85">
        <v>306.3</v>
      </c>
      <c r="E34" s="186"/>
      <c r="F34" s="68">
        <f t="shared" si="0"/>
        <v>306.3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85">
        <v>313.10000000000002</v>
      </c>
      <c r="E35" s="186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85"/>
      <c r="E36" s="186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85">
        <v>299.89999999999998</v>
      </c>
      <c r="E37" s="186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85"/>
      <c r="E38" s="186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85"/>
      <c r="E39" s="186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85">
        <v>306.10000000000002</v>
      </c>
      <c r="E40" s="186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85">
        <v>304.10000000000002</v>
      </c>
      <c r="E41" s="186"/>
      <c r="F41" s="68">
        <f t="shared" si="0"/>
        <v>304.10000000000002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85">
        <v>312.5</v>
      </c>
      <c r="E42" s="186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85">
        <v>301</v>
      </c>
      <c r="E43" s="186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85">
        <v>310.10000000000002</v>
      </c>
      <c r="E44" s="186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85"/>
      <c r="E45" s="186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919.8</v>
      </c>
      <c r="H46" s="69">
        <f>SUM(H10:H45)</f>
        <v>4</v>
      </c>
      <c r="I46" s="69">
        <f>LARGE(I10:I45,1)+LARGE(I10:I45,2)+LARGE(I10:I45,3)</f>
        <v>915</v>
      </c>
      <c r="J46" s="69">
        <f>SUM(J10:J45)</f>
        <v>4</v>
      </c>
      <c r="K46" s="69">
        <f>LARGE(K10:K45,1)+LARGE(K10:K45,2)+LARGE(K10:K45,3)</f>
        <v>921.5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919.30000000000007</v>
      </c>
      <c r="P46" s="69">
        <f>SUM(P10:P45)</f>
        <v>4</v>
      </c>
      <c r="Q46" s="69">
        <f>LARGE(Q10:Q45,1)+LARGE(Q10:Q45,2)+LARGE(Q10:Q45,3)</f>
        <v>928.7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mV53xBor3GtPWXk54lmry8eqnIX1mRBCqJpWZPLxEwBNp5qQAVHvvUqR7OdmPbQv/0fWcswDG9b3PxzWfTbZJQ==" saltValue="4CvZqEDCfO8cZb2ldtCv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Lorup</v>
      </c>
      <c r="X1" s="17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Übersicht!L3</f>
        <v>25.01.26</v>
      </c>
      <c r="X2" s="17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Sögel</v>
      </c>
      <c r="X1" s="17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08.02.26</v>
      </c>
      <c r="X2" s="17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2025-12-08T20:31:06Z</cp:lastPrinted>
  <dcterms:created xsi:type="dcterms:W3CDTF">2010-11-23T11:44:38Z</dcterms:created>
  <dcterms:modified xsi:type="dcterms:W3CDTF">2025-12-08T20:31:19Z</dcterms:modified>
</cp:coreProperties>
</file>