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7438D521-4539-47D5-8360-57F3C4291A91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  <c r="B30" i="18" l="1"/>
  <c r="B14" i="18"/>
  <c r="B31" i="18"/>
  <c r="B6" i="18"/>
  <c r="B24" i="18"/>
  <c r="B34" i="18"/>
  <c r="B22" i="18"/>
  <c r="B33" i="18"/>
  <c r="B20" i="18"/>
  <c r="B12" i="18"/>
  <c r="B28" i="18"/>
  <c r="B19" i="18"/>
  <c r="B36" i="18"/>
  <c r="B15" i="18"/>
  <c r="B26" i="18"/>
  <c r="B37" i="18"/>
  <c r="B16" i="18"/>
  <c r="B11" i="18"/>
  <c r="B25" i="18"/>
  <c r="B27" i="18"/>
  <c r="B7" i="18"/>
  <c r="B23" i="18"/>
  <c r="B10" i="18"/>
  <c r="B9" i="18"/>
  <c r="B21" i="18"/>
  <c r="B3" i="18"/>
  <c r="B35" i="18"/>
  <c r="B29" i="18"/>
  <c r="B8" i="18"/>
  <c r="B18" i="18"/>
  <c r="B4" i="18"/>
  <c r="B5" i="18"/>
  <c r="B13" i="18"/>
  <c r="B32" i="18"/>
  <c r="B2" i="18"/>
  <c r="B17" i="18"/>
  <c r="Q4" i="1"/>
  <c r="P4" i="1"/>
  <c r="O4" i="1"/>
  <c r="N4" i="1"/>
  <c r="M4" i="1"/>
  <c r="L4" i="1"/>
  <c r="C17" i="1" l="1"/>
  <c r="C3" i="18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3" i="18"/>
  <c r="C12" i="18"/>
  <c r="C22" i="18"/>
  <c r="C16" i="18"/>
  <c r="C4" i="18"/>
  <c r="C7" i="18"/>
  <c r="C26" i="18"/>
  <c r="C20" i="18"/>
  <c r="C19" i="18"/>
  <c r="C2" i="18"/>
  <c r="C31" i="18"/>
  <c r="C33" i="18"/>
  <c r="C24" i="18"/>
  <c r="C9" i="18"/>
  <c r="C13" i="18"/>
  <c r="C34" i="18"/>
  <c r="C6" i="18"/>
  <c r="C11" i="18"/>
  <c r="C8" i="18"/>
  <c r="C5" i="18"/>
  <c r="C21" i="18"/>
  <c r="C30" i="18"/>
  <c r="C10" i="18"/>
  <c r="C32" i="18"/>
  <c r="C37" i="18"/>
  <c r="C15" i="18"/>
  <c r="C28" i="18"/>
  <c r="C25" i="18"/>
  <c r="C18" i="18"/>
  <c r="C36" i="18"/>
  <c r="C29" i="18"/>
  <c r="C14" i="18"/>
  <c r="C17" i="18"/>
  <c r="C27" i="18"/>
  <c r="C3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O35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O20" i="17" s="1"/>
  <c r="I21" i="17"/>
  <c r="O21" i="17" s="1"/>
  <c r="I22" i="17"/>
  <c r="I23" i="17"/>
  <c r="I24" i="17"/>
  <c r="I25" i="17"/>
  <c r="I26" i="17"/>
  <c r="I27" i="17"/>
  <c r="I28" i="17"/>
  <c r="I29" i="17"/>
  <c r="I30" i="17"/>
  <c r="I31" i="17"/>
  <c r="I32" i="17"/>
  <c r="O32" i="17" s="1"/>
  <c r="I33" i="17"/>
  <c r="O33" i="17" s="1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H19" i="17" s="1"/>
  <c r="C20" i="17"/>
  <c r="H20" i="17" s="1"/>
  <c r="C21" i="17"/>
  <c r="C22" i="17"/>
  <c r="C23" i="17"/>
  <c r="C24" i="17"/>
  <c r="C25" i="17"/>
  <c r="C26" i="17"/>
  <c r="C27" i="17"/>
  <c r="C28" i="17"/>
  <c r="C29" i="17"/>
  <c r="C30" i="17"/>
  <c r="C31" i="17"/>
  <c r="H31" i="17" s="1"/>
  <c r="C32" i="17"/>
  <c r="H32" i="17" s="1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26" i="17" l="1"/>
  <c r="O15" i="17"/>
  <c r="H37" i="17"/>
  <c r="H25" i="17"/>
  <c r="O14" i="17"/>
  <c r="H24" i="17"/>
  <c r="H12" i="17"/>
  <c r="O25" i="17"/>
  <c r="H23" i="17"/>
  <c r="O24" i="17"/>
  <c r="H34" i="17"/>
  <c r="H22" i="17"/>
  <c r="H10" i="17"/>
  <c r="O35" i="17"/>
  <c r="O23" i="17"/>
  <c r="O11" i="17"/>
  <c r="H30" i="17"/>
  <c r="H18" i="17"/>
  <c r="O31" i="17"/>
  <c r="O19" i="17"/>
  <c r="H29" i="17"/>
  <c r="H17" i="17"/>
  <c r="O30" i="17"/>
  <c r="O18" i="17"/>
  <c r="H28" i="17"/>
  <c r="H16" i="17"/>
  <c r="O29" i="17"/>
  <c r="O17" i="17"/>
  <c r="H27" i="17"/>
  <c r="H15" i="17"/>
  <c r="O28" i="17"/>
  <c r="O16" i="17"/>
  <c r="H38" i="17"/>
  <c r="H14" i="17"/>
  <c r="O27" i="17"/>
  <c r="H13" i="17"/>
  <c r="O38" i="17"/>
  <c r="O26" i="17"/>
  <c r="H36" i="17"/>
  <c r="O37" i="17"/>
  <c r="O13" i="17"/>
  <c r="H35" i="17"/>
  <c r="H11" i="17"/>
  <c r="O36" i="17"/>
  <c r="O12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" i="18"/>
  <c r="R3" i="18" s="1"/>
  <c r="AA36" i="12"/>
  <c r="AA12" i="12"/>
  <c r="S27" i="18"/>
  <c r="R27" i="18" s="1"/>
  <c r="S9" i="18"/>
  <c r="R9" i="18" s="1"/>
  <c r="S7" i="18"/>
  <c r="R7" i="18" s="1"/>
  <c r="S5" i="18"/>
  <c r="R5" i="18" s="1"/>
  <c r="S31" i="18"/>
  <c r="R31" i="18" s="1"/>
  <c r="S28" i="18"/>
  <c r="R28" i="18" s="1"/>
  <c r="AA11" i="8"/>
  <c r="AA23" i="10"/>
  <c r="AA35" i="16"/>
  <c r="S22" i="18"/>
  <c r="R22" i="18" s="1"/>
  <c r="S6" i="18"/>
  <c r="R6" i="18" s="1"/>
  <c r="S13" i="18"/>
  <c r="R13" i="18" s="1"/>
  <c r="S4" i="18"/>
  <c r="R4" i="18" s="1"/>
  <c r="S19" i="18"/>
  <c r="R19" i="18" s="1"/>
  <c r="S15" i="18"/>
  <c r="R15" i="18" s="1"/>
  <c r="S35" i="18"/>
  <c r="R35" i="18" s="1"/>
  <c r="S36" i="18"/>
  <c r="R36" i="18" s="1"/>
  <c r="S34" i="18"/>
  <c r="R34" i="18" s="1"/>
  <c r="S11" i="18"/>
  <c r="R11" i="18" s="1"/>
  <c r="S18" i="18"/>
  <c r="R18" i="18" s="1"/>
  <c r="S16" i="18"/>
  <c r="R16" i="18" s="1"/>
  <c r="S24" i="18"/>
  <c r="R24" i="18" s="1"/>
  <c r="S12" i="18"/>
  <c r="R1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2" i="18"/>
  <c r="R32" i="18" s="1"/>
  <c r="AA39" i="8"/>
  <c r="AA29" i="9"/>
  <c r="AA35" i="10"/>
  <c r="AA32" i="7"/>
  <c r="AA14" i="7"/>
  <c r="AA27" i="10"/>
  <c r="AA35" i="12"/>
  <c r="AA31" i="16"/>
  <c r="S10" i="18"/>
  <c r="R10" i="18" s="1"/>
  <c r="AA20" i="9"/>
  <c r="AA35" i="9"/>
  <c r="S29" i="18"/>
  <c r="R29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6" i="1" l="1"/>
  <c r="R30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26" i="18"/>
  <c r="P31" i="18"/>
  <c r="P13" i="18"/>
  <c r="P11" i="18"/>
  <c r="P30" i="18"/>
  <c r="P15" i="18"/>
  <c r="P36" i="18"/>
  <c r="P16" i="18"/>
  <c r="P20" i="18"/>
  <c r="P33" i="18"/>
  <c r="P3" i="18"/>
  <c r="P8" i="18"/>
  <c r="P10" i="18"/>
  <c r="P28" i="18"/>
  <c r="P29" i="18"/>
  <c r="P12" i="18"/>
  <c r="P7" i="18"/>
  <c r="P2" i="18"/>
  <c r="P9" i="18"/>
  <c r="P6" i="18"/>
  <c r="P21" i="18"/>
  <c r="P37" i="18"/>
  <c r="P18" i="18"/>
  <c r="P4" i="18"/>
  <c r="P5" i="18"/>
  <c r="P19" i="18"/>
  <c r="P32" i="18"/>
  <c r="P24" i="18"/>
  <c r="P25" i="18"/>
  <c r="P34" i="18"/>
  <c r="P35" i="18"/>
  <c r="P23" i="18"/>
  <c r="P14" i="18"/>
  <c r="P17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6" i="18"/>
  <c r="D22" i="18"/>
  <c r="D26" i="18"/>
  <c r="D31" i="18"/>
  <c r="D13" i="18"/>
  <c r="D11" i="18"/>
  <c r="D30" i="18"/>
  <c r="D15" i="18"/>
  <c r="D14" i="18"/>
  <c r="D16" i="18"/>
  <c r="D20" i="18"/>
  <c r="D33" i="18"/>
  <c r="D3" i="18"/>
  <c r="D8" i="18"/>
  <c r="D10" i="18"/>
  <c r="D28" i="18"/>
  <c r="D23" i="18"/>
  <c r="D4" i="18"/>
  <c r="D19" i="18"/>
  <c r="D24" i="18"/>
  <c r="D34" i="18"/>
  <c r="D5" i="18"/>
  <c r="D32" i="18"/>
  <c r="D25" i="18"/>
  <c r="D12" i="18"/>
  <c r="D6" i="18"/>
  <c r="D18" i="18"/>
  <c r="D7" i="18"/>
  <c r="D21" i="18"/>
  <c r="D2" i="18"/>
  <c r="D37" i="18"/>
  <c r="D35" i="18"/>
  <c r="D9" i="18"/>
  <c r="D17" i="18"/>
  <c r="D29" i="18"/>
  <c r="D27" i="18"/>
  <c r="L23" i="18"/>
  <c r="L18" i="18"/>
  <c r="L12" i="18"/>
  <c r="L14" i="18"/>
  <c r="L36" i="18"/>
  <c r="L7" i="18"/>
  <c r="L2" i="18"/>
  <c r="L9" i="18"/>
  <c r="L6" i="18"/>
  <c r="L21" i="18"/>
  <c r="L37" i="18"/>
  <c r="L35" i="18"/>
  <c r="L22" i="18"/>
  <c r="L26" i="18"/>
  <c r="L31" i="18"/>
  <c r="L13" i="18"/>
  <c r="L11" i="18"/>
  <c r="L30" i="18"/>
  <c r="L15" i="18"/>
  <c r="L16" i="18"/>
  <c r="L20" i="18"/>
  <c r="L33" i="18"/>
  <c r="L3" i="18"/>
  <c r="L8" i="18"/>
  <c r="L10" i="18"/>
  <c r="L28" i="18"/>
  <c r="L4" i="18"/>
  <c r="L5" i="18"/>
  <c r="L19" i="18"/>
  <c r="L32" i="18"/>
  <c r="L24" i="18"/>
  <c r="L25" i="18"/>
  <c r="L34" i="18"/>
  <c r="L17" i="18"/>
  <c r="L27" i="18"/>
  <c r="L29" i="18"/>
  <c r="E23" i="18"/>
  <c r="E4" i="18"/>
  <c r="E19" i="18"/>
  <c r="E24" i="18"/>
  <c r="E34" i="18"/>
  <c r="E5" i="18"/>
  <c r="E32" i="18"/>
  <c r="E25" i="18"/>
  <c r="E18" i="18"/>
  <c r="E12" i="18"/>
  <c r="E7" i="18"/>
  <c r="E2" i="18"/>
  <c r="E9" i="18"/>
  <c r="E6" i="18"/>
  <c r="E21" i="18"/>
  <c r="E37" i="18"/>
  <c r="E35" i="18"/>
  <c r="E36" i="18"/>
  <c r="E22" i="18"/>
  <c r="E26" i="18"/>
  <c r="E31" i="18"/>
  <c r="E13" i="18"/>
  <c r="E11" i="18"/>
  <c r="E30" i="18"/>
  <c r="E15" i="18"/>
  <c r="E3" i="18"/>
  <c r="E16" i="18"/>
  <c r="E8" i="18"/>
  <c r="E20" i="18"/>
  <c r="E10" i="18"/>
  <c r="E33" i="18"/>
  <c r="E28" i="18"/>
  <c r="E29" i="18"/>
  <c r="E14" i="18"/>
  <c r="E17" i="18"/>
  <c r="E27" i="18"/>
  <c r="O12" i="18"/>
  <c r="O7" i="18"/>
  <c r="O2" i="18"/>
  <c r="O9" i="18"/>
  <c r="O6" i="18"/>
  <c r="O21" i="18"/>
  <c r="O37" i="18"/>
  <c r="O18" i="18"/>
  <c r="O22" i="18"/>
  <c r="O26" i="18"/>
  <c r="O31" i="18"/>
  <c r="O13" i="18"/>
  <c r="O11" i="18"/>
  <c r="O30" i="18"/>
  <c r="O15" i="18"/>
  <c r="O36" i="18"/>
  <c r="O23" i="18"/>
  <c r="O4" i="18"/>
  <c r="O19" i="18"/>
  <c r="O24" i="18"/>
  <c r="O34" i="18"/>
  <c r="O5" i="18"/>
  <c r="O32" i="18"/>
  <c r="O25" i="18"/>
  <c r="O35" i="18"/>
  <c r="O16" i="18"/>
  <c r="O8" i="18"/>
  <c r="O20" i="18"/>
  <c r="O10" i="18"/>
  <c r="O33" i="18"/>
  <c r="O28" i="18"/>
  <c r="O3" i="18"/>
  <c r="O29" i="18"/>
  <c r="O14" i="18"/>
  <c r="O27" i="18"/>
  <c r="O17" i="18"/>
  <c r="H22" i="18"/>
  <c r="H26" i="18"/>
  <c r="H31" i="18"/>
  <c r="H13" i="18"/>
  <c r="H11" i="18"/>
  <c r="H30" i="18"/>
  <c r="H15" i="18"/>
  <c r="H18" i="18"/>
  <c r="H16" i="18"/>
  <c r="H20" i="18"/>
  <c r="H33" i="18"/>
  <c r="H3" i="18"/>
  <c r="H8" i="18"/>
  <c r="H10" i="18"/>
  <c r="H28" i="18"/>
  <c r="H36" i="18"/>
  <c r="H23" i="18"/>
  <c r="H4" i="18"/>
  <c r="H19" i="18"/>
  <c r="H24" i="18"/>
  <c r="H34" i="18"/>
  <c r="H5" i="18"/>
  <c r="H32" i="18"/>
  <c r="H25" i="18"/>
  <c r="H2" i="18"/>
  <c r="H37" i="18"/>
  <c r="H9" i="18"/>
  <c r="H35" i="18"/>
  <c r="H12" i="18"/>
  <c r="H6" i="18"/>
  <c r="H21" i="18"/>
  <c r="H7" i="18"/>
  <c r="H17" i="18"/>
  <c r="H29" i="18"/>
  <c r="H14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22" i="18"/>
  <c r="F26" i="18"/>
  <c r="F31" i="18"/>
  <c r="F13" i="18"/>
  <c r="F11" i="18"/>
  <c r="F30" i="18"/>
  <c r="F15" i="18"/>
  <c r="F16" i="18"/>
  <c r="F20" i="18"/>
  <c r="F33" i="18"/>
  <c r="F3" i="18"/>
  <c r="F8" i="18"/>
  <c r="F10" i="18"/>
  <c r="F28" i="18"/>
  <c r="F18" i="18"/>
  <c r="F23" i="18"/>
  <c r="F4" i="18"/>
  <c r="F19" i="18"/>
  <c r="F24" i="18"/>
  <c r="F34" i="18"/>
  <c r="F5" i="18"/>
  <c r="F32" i="18"/>
  <c r="F25" i="18"/>
  <c r="F36" i="18"/>
  <c r="F9" i="18"/>
  <c r="F35" i="18"/>
  <c r="F12" i="18"/>
  <c r="F6" i="18"/>
  <c r="F7" i="18"/>
  <c r="F21" i="18"/>
  <c r="F37" i="18"/>
  <c r="F2" i="18"/>
  <c r="F17" i="18"/>
  <c r="F27" i="18"/>
  <c r="F29" i="18"/>
  <c r="G36" i="18"/>
  <c r="G23" i="18"/>
  <c r="G4" i="18"/>
  <c r="G19" i="18"/>
  <c r="G24" i="18"/>
  <c r="G34" i="18"/>
  <c r="G5" i="18"/>
  <c r="G32" i="18"/>
  <c r="G25" i="18"/>
  <c r="G27" i="18"/>
  <c r="G12" i="18"/>
  <c r="G7" i="18"/>
  <c r="G2" i="18"/>
  <c r="G9" i="18"/>
  <c r="G6" i="18"/>
  <c r="G21" i="18"/>
  <c r="G37" i="18"/>
  <c r="G35" i="18"/>
  <c r="G22" i="18"/>
  <c r="G26" i="18"/>
  <c r="G31" i="18"/>
  <c r="G13" i="18"/>
  <c r="G11" i="18"/>
  <c r="G30" i="18"/>
  <c r="G15" i="18"/>
  <c r="G33" i="18"/>
  <c r="G28" i="18"/>
  <c r="G3" i="18"/>
  <c r="G16" i="18"/>
  <c r="G8" i="18"/>
  <c r="G20" i="18"/>
  <c r="G18" i="18"/>
  <c r="G10" i="18"/>
  <c r="G29" i="18"/>
  <c r="G17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8" i="18"/>
  <c r="N22" i="18"/>
  <c r="N26" i="18"/>
  <c r="N31" i="18"/>
  <c r="N13" i="18"/>
  <c r="N11" i="18"/>
  <c r="N30" i="18"/>
  <c r="N15" i="18"/>
  <c r="N36" i="18"/>
  <c r="N16" i="18"/>
  <c r="N20" i="18"/>
  <c r="N33" i="18"/>
  <c r="N3" i="18"/>
  <c r="N8" i="18"/>
  <c r="N10" i="18"/>
  <c r="N28" i="18"/>
  <c r="N12" i="18"/>
  <c r="N7" i="18"/>
  <c r="N2" i="18"/>
  <c r="N9" i="18"/>
  <c r="N6" i="18"/>
  <c r="N21" i="18"/>
  <c r="N37" i="18"/>
  <c r="N35" i="18"/>
  <c r="N23" i="18"/>
  <c r="N34" i="18"/>
  <c r="N4" i="18"/>
  <c r="N5" i="18"/>
  <c r="N19" i="18"/>
  <c r="N32" i="18"/>
  <c r="N24" i="18"/>
  <c r="N25" i="18"/>
  <c r="N29" i="18"/>
  <c r="N17" i="18"/>
  <c r="N27" i="18"/>
  <c r="N14" i="18"/>
  <c r="Q22" i="18"/>
  <c r="Q26" i="18"/>
  <c r="Q31" i="18"/>
  <c r="Q13" i="18"/>
  <c r="Q11" i="18"/>
  <c r="Q30" i="18"/>
  <c r="Q15" i="18"/>
  <c r="Q36" i="18"/>
  <c r="Q16" i="18"/>
  <c r="Q20" i="18"/>
  <c r="Q33" i="18"/>
  <c r="Q3" i="18"/>
  <c r="Q8" i="18"/>
  <c r="Q10" i="18"/>
  <c r="Q28" i="18"/>
  <c r="Q35" i="18"/>
  <c r="Q12" i="18"/>
  <c r="Q7" i="18"/>
  <c r="Q2" i="18"/>
  <c r="Q9" i="18"/>
  <c r="Q6" i="18"/>
  <c r="Q21" i="18"/>
  <c r="Q37" i="18"/>
  <c r="Q18" i="18"/>
  <c r="Q4" i="18"/>
  <c r="Q5" i="18"/>
  <c r="Q19" i="18"/>
  <c r="Q32" i="18"/>
  <c r="Q24" i="18"/>
  <c r="Q25" i="18"/>
  <c r="Q23" i="18"/>
  <c r="Q34" i="18"/>
  <c r="Q29" i="18"/>
  <c r="Q14" i="18"/>
  <c r="Q17" i="18"/>
  <c r="Q27" i="18"/>
  <c r="M23" i="18"/>
  <c r="M4" i="18"/>
  <c r="M19" i="18"/>
  <c r="M24" i="18"/>
  <c r="M34" i="18"/>
  <c r="M5" i="18"/>
  <c r="M32" i="18"/>
  <c r="M25" i="18"/>
  <c r="M35" i="18"/>
  <c r="M12" i="18"/>
  <c r="M7" i="18"/>
  <c r="M2" i="18"/>
  <c r="M9" i="18"/>
  <c r="M6" i="18"/>
  <c r="M21" i="18"/>
  <c r="M37" i="18"/>
  <c r="M18" i="18"/>
  <c r="M16" i="18"/>
  <c r="M20" i="18"/>
  <c r="M33" i="18"/>
  <c r="M3" i="18"/>
  <c r="M8" i="18"/>
  <c r="M10" i="18"/>
  <c r="M28" i="18"/>
  <c r="M29" i="18"/>
  <c r="M22" i="18"/>
  <c r="M11" i="18"/>
  <c r="M26" i="18"/>
  <c r="M30" i="18"/>
  <c r="M31" i="18"/>
  <c r="M15" i="18"/>
  <c r="M13" i="18"/>
  <c r="M36" i="18"/>
  <c r="M14" i="18"/>
  <c r="M17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5" i="19"/>
  <c r="C6" i="19"/>
  <c r="C4" i="19"/>
  <c r="L43" i="1"/>
  <c r="C7" i="19"/>
  <c r="F40" i="1"/>
  <c r="W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9" i="18"/>
  <c r="T25" i="18"/>
  <c r="T14" i="18"/>
  <c r="W27" i="18"/>
  <c r="K27" i="18"/>
  <c r="K25" i="18"/>
  <c r="W25" i="18"/>
  <c r="O46" i="13"/>
  <c r="D6" i="13" s="1"/>
  <c r="R46" i="9"/>
  <c r="E7" i="9" s="1"/>
  <c r="J46" i="10"/>
  <c r="E3" i="10" s="1"/>
  <c r="N46" i="12"/>
  <c r="E5" i="12" s="1"/>
  <c r="T27" i="18"/>
  <c r="E51" i="1"/>
  <c r="W29" i="18"/>
  <c r="K29" i="18"/>
  <c r="E47" i="1"/>
  <c r="K18" i="18"/>
  <c r="W1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17" i="18"/>
  <c r="T18" i="18"/>
  <c r="L47" i="1"/>
  <c r="K17" i="18"/>
  <c r="W17" i="18"/>
  <c r="N46" i="9"/>
  <c r="E5" i="9" s="1"/>
  <c r="T36" i="18"/>
  <c r="K14" i="18"/>
  <c r="W36" i="18"/>
  <c r="K3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2" i="18"/>
  <c r="K33" i="18"/>
  <c r="G26" i="1"/>
  <c r="G24" i="1"/>
  <c r="M32" i="1"/>
  <c r="O20" i="1"/>
  <c r="E38" i="1"/>
  <c r="E32" i="1"/>
  <c r="H17" i="1"/>
  <c r="O35" i="1"/>
  <c r="H26" i="1"/>
  <c r="E17" i="1"/>
  <c r="K2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1" i="18"/>
  <c r="T16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5" i="18"/>
  <c r="W19" i="18"/>
  <c r="W31" i="18"/>
  <c r="W34" i="18"/>
  <c r="W9" i="18"/>
  <c r="K20" i="18"/>
  <c r="W3" i="18"/>
  <c r="K32" i="18"/>
  <c r="M33" i="1"/>
  <c r="G36" i="1"/>
  <c r="W12" i="18"/>
  <c r="W13" i="18"/>
  <c r="I34" i="1"/>
  <c r="K24" i="18"/>
  <c r="W30" i="18"/>
  <c r="W2" i="18"/>
  <c r="W16" i="18"/>
  <c r="W23" i="18"/>
  <c r="W8" i="18"/>
  <c r="M19" i="1"/>
  <c r="E31" i="1"/>
  <c r="T23" i="18"/>
  <c r="T33" i="18"/>
  <c r="W11" i="18"/>
  <c r="W7" i="18"/>
  <c r="W32" i="18"/>
  <c r="W22" i="18"/>
  <c r="W37" i="18"/>
  <c r="W28" i="18"/>
  <c r="T28" i="18"/>
  <c r="W21" i="18"/>
  <c r="W15" i="18"/>
  <c r="G27" i="1"/>
  <c r="K5" i="18"/>
  <c r="W24" i="18"/>
  <c r="L22" i="1"/>
  <c r="T22" i="18"/>
  <c r="T6" i="18"/>
  <c r="T19" i="18"/>
  <c r="T15" i="18"/>
  <c r="T34" i="18"/>
  <c r="T8" i="18"/>
  <c r="T31" i="18"/>
  <c r="T37" i="18"/>
  <c r="T9" i="18"/>
  <c r="T12" i="18"/>
  <c r="T13" i="18"/>
  <c r="L40" i="1"/>
  <c r="L25" i="1"/>
  <c r="W33" i="18"/>
  <c r="T2" i="18"/>
  <c r="T5" i="18"/>
  <c r="L46" i="1"/>
  <c r="T3" i="18"/>
  <c r="M22" i="1"/>
  <c r="I29" i="1"/>
  <c r="T20" i="18"/>
  <c r="W20" i="18"/>
  <c r="T35" i="18"/>
  <c r="W35" i="18"/>
  <c r="T30" i="18"/>
  <c r="T24" i="18"/>
  <c r="L44" i="1"/>
  <c r="T26" i="18"/>
  <c r="T11" i="18"/>
  <c r="W26" i="18"/>
  <c r="T7" i="18"/>
  <c r="T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16" i="18"/>
  <c r="K6" i="18"/>
  <c r="M17" i="1"/>
  <c r="Q17" i="1"/>
  <c r="K9" i="18"/>
  <c r="K22" i="18"/>
  <c r="W10" i="18"/>
  <c r="K26" i="18"/>
  <c r="K21" i="18"/>
  <c r="K10" i="18"/>
  <c r="K15" i="18"/>
  <c r="K23" i="18"/>
  <c r="K37" i="18"/>
  <c r="K31" i="18"/>
  <c r="K11" i="18"/>
  <c r="K3" i="18"/>
  <c r="K13" i="18"/>
  <c r="K30" i="18"/>
  <c r="K19" i="18"/>
  <c r="K34" i="18"/>
  <c r="K35" i="18"/>
  <c r="K4" i="18"/>
  <c r="T10" i="18"/>
  <c r="K2" i="18"/>
  <c r="K7" i="18"/>
  <c r="K8" i="18"/>
  <c r="F54" i="1" l="1"/>
  <c r="E54" i="1"/>
  <c r="E3" i="19"/>
  <c r="E7" i="19"/>
  <c r="E5" i="19"/>
  <c r="E2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6" i="19"/>
  <c r="I7" i="17"/>
  <c r="K3" i="19"/>
  <c r="L7" i="17"/>
  <c r="N3" i="19"/>
  <c r="F7" i="19"/>
  <c r="E5" i="17"/>
  <c r="L6" i="17"/>
  <c r="N2" i="19"/>
  <c r="D2" i="17"/>
  <c r="H3" i="19"/>
  <c r="G7" i="17"/>
  <c r="I5" i="17"/>
  <c r="K7" i="19"/>
  <c r="K4" i="19"/>
  <c r="I4" i="17"/>
  <c r="L3" i="17"/>
  <c r="N5" i="19"/>
  <c r="K6" i="19"/>
  <c r="I2" i="17"/>
  <c r="D11" i="1"/>
  <c r="G3" i="17"/>
  <c r="H5" i="19"/>
  <c r="I6" i="17"/>
  <c r="K2" i="19"/>
  <c r="N7" i="19"/>
  <c r="L5" i="17"/>
  <c r="N6" i="19"/>
  <c r="L2" i="17"/>
  <c r="D5" i="17"/>
  <c r="G4" i="17"/>
  <c r="H4" i="19"/>
  <c r="D10" i="1"/>
  <c r="H2" i="19"/>
  <c r="G6" i="17"/>
  <c r="E7" i="17"/>
  <c r="F3" i="19"/>
  <c r="G2" i="17"/>
  <c r="H6" i="19"/>
  <c r="F2" i="19"/>
  <c r="E6" i="17"/>
  <c r="N4" i="19"/>
  <c r="L4" i="17"/>
  <c r="D3" i="17"/>
  <c r="M4" i="17"/>
  <c r="O4" i="19"/>
  <c r="M6" i="17"/>
  <c r="O2" i="19"/>
  <c r="O7" i="19"/>
  <c r="M5" i="17"/>
  <c r="M3" i="17"/>
  <c r="O5" i="19"/>
  <c r="M2" i="17"/>
  <c r="O6" i="19"/>
  <c r="M7" i="17"/>
  <c r="O3" i="19"/>
  <c r="P3" i="19"/>
  <c r="N7" i="17"/>
  <c r="P7" i="19"/>
  <c r="N5" i="17"/>
  <c r="P4" i="19"/>
  <c r="N4" i="17"/>
  <c r="N2" i="17"/>
  <c r="P6" i="19"/>
  <c r="N6" i="17"/>
  <c r="P2" i="19"/>
  <c r="P5" i="19"/>
  <c r="N3" i="17"/>
  <c r="M2" i="19"/>
  <c r="K6" i="17"/>
  <c r="M7" i="19"/>
  <c r="K5" i="17"/>
  <c r="M5" i="19"/>
  <c r="K3" i="17"/>
  <c r="M6" i="19"/>
  <c r="K2" i="17"/>
  <c r="M3" i="19"/>
  <c r="K7" i="17"/>
  <c r="M4" i="19"/>
  <c r="K4" i="17"/>
  <c r="J5" i="17"/>
  <c r="L7" i="19"/>
  <c r="J2" i="17"/>
  <c r="L6" i="19"/>
  <c r="J3" i="17"/>
  <c r="L5" i="19"/>
  <c r="L2" i="19"/>
  <c r="J6" i="17"/>
  <c r="J7" i="17"/>
  <c r="L3" i="19"/>
  <c r="J4" i="17"/>
  <c r="L4" i="19"/>
  <c r="G3" i="19"/>
  <c r="F7" i="17"/>
  <c r="G7" i="19"/>
  <c r="F5" i="17"/>
  <c r="F2" i="17"/>
  <c r="G6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6" i="19" s="1"/>
  <c r="O6" i="17"/>
  <c r="Q7" i="19" s="1"/>
  <c r="O2" i="17"/>
  <c r="Q2" i="19" s="1"/>
  <c r="O4" i="17"/>
  <c r="Q4" i="19" s="1"/>
  <c r="O3" i="17"/>
  <c r="Q3" i="19" s="1"/>
  <c r="R7" i="1" s="1"/>
  <c r="H5" i="17"/>
  <c r="O5" i="17"/>
  <c r="Q5" i="19" s="1"/>
  <c r="F7" i="1"/>
  <c r="D7" i="19"/>
  <c r="J7" i="19" s="1"/>
  <c r="J18" i="18"/>
  <c r="I18" i="18" s="1"/>
  <c r="U51" i="1"/>
  <c r="J26" i="18"/>
  <c r="I26" i="18" s="1"/>
  <c r="J15" i="18"/>
  <c r="I15" i="18" s="1"/>
  <c r="J30" i="18"/>
  <c r="I30" i="18" s="1"/>
  <c r="D2" i="19"/>
  <c r="J2" i="19" s="1"/>
  <c r="J32" i="18"/>
  <c r="I32" i="18" s="1"/>
  <c r="J8" i="18"/>
  <c r="I8" i="18" s="1"/>
  <c r="J35" i="18"/>
  <c r="I35" i="18" s="1"/>
  <c r="J14" i="18"/>
  <c r="I14" i="18" s="1"/>
  <c r="D3" i="19"/>
  <c r="T3" i="19" s="1"/>
  <c r="J25" i="18"/>
  <c r="I25" i="18" s="1"/>
  <c r="U25" i="1"/>
  <c r="U47" i="1"/>
  <c r="J29" i="18"/>
  <c r="I29" i="18" s="1"/>
  <c r="J3" i="18"/>
  <c r="I3" i="18" s="1"/>
  <c r="J7" i="18"/>
  <c r="I7" i="18" s="1"/>
  <c r="J34" i="18"/>
  <c r="I34" i="18" s="1"/>
  <c r="J9" i="18"/>
  <c r="I9" i="18" s="1"/>
  <c r="J27" i="18"/>
  <c r="I27" i="18" s="1"/>
  <c r="J11" i="18"/>
  <c r="I11" i="18" s="1"/>
  <c r="J33" i="18"/>
  <c r="I33" i="18" s="1"/>
  <c r="J24" i="18"/>
  <c r="I24" i="18" s="1"/>
  <c r="J31" i="18"/>
  <c r="I31" i="18" s="1"/>
  <c r="J22" i="18"/>
  <c r="I22" i="18" s="1"/>
  <c r="J36" i="18"/>
  <c r="I36" i="18" s="1"/>
  <c r="J17" i="18"/>
  <c r="I17" i="18" s="1"/>
  <c r="U26" i="1"/>
  <c r="U46" i="1"/>
  <c r="U44" i="1"/>
  <c r="U37" i="1"/>
  <c r="U34" i="1"/>
  <c r="U30" i="1"/>
  <c r="U23" i="1"/>
  <c r="U19" i="1"/>
  <c r="U31" i="1"/>
  <c r="U50" i="1"/>
  <c r="U42" i="1"/>
  <c r="U39" i="1"/>
  <c r="J21" i="18"/>
  <c r="I21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16" i="18"/>
  <c r="I16" i="18" s="1"/>
  <c r="J28" i="18"/>
  <c r="I28" i="18" s="1"/>
  <c r="J10" i="18"/>
  <c r="I10" i="18" s="1"/>
  <c r="J19" i="18"/>
  <c r="I19" i="18" s="1"/>
  <c r="J13" i="18"/>
  <c r="I13" i="18" s="1"/>
  <c r="J37" i="18"/>
  <c r="I37" i="18" s="1"/>
  <c r="J52" i="1" s="1"/>
  <c r="J5" i="18"/>
  <c r="I5" i="18" s="1"/>
  <c r="J20" i="18"/>
  <c r="I20" i="18" s="1"/>
  <c r="J34" i="1" s="1"/>
  <c r="J12" i="18"/>
  <c r="I12" i="18" s="1"/>
  <c r="J2" i="18"/>
  <c r="I2" i="18" s="1"/>
  <c r="J4" i="18"/>
  <c r="I4" i="18" s="1"/>
  <c r="J6" i="18"/>
  <c r="I6" i="18" s="1"/>
  <c r="P11" i="1"/>
  <c r="G11" i="1"/>
  <c r="C3" i="17"/>
  <c r="H3" i="17" s="1"/>
  <c r="D5" i="19"/>
  <c r="C4" i="17"/>
  <c r="H4" i="17" s="1"/>
  <c r="D4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7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11" i="1" l="1"/>
  <c r="R10" i="1"/>
  <c r="I2" i="19"/>
  <c r="J44" i="1"/>
  <c r="J43" i="1"/>
  <c r="J38" i="1"/>
  <c r="J26" i="1"/>
  <c r="J22" i="1"/>
  <c r="J35" i="1"/>
  <c r="J24" i="1"/>
  <c r="J32" i="1"/>
  <c r="J23" i="1"/>
  <c r="J36" i="1"/>
  <c r="J40" i="1"/>
  <c r="J30" i="1"/>
  <c r="J47" i="1"/>
  <c r="J25" i="1"/>
  <c r="J31" i="1"/>
  <c r="J46" i="1"/>
  <c r="J42" i="1"/>
  <c r="J33" i="1"/>
  <c r="R9" i="1"/>
  <c r="J37" i="1"/>
  <c r="J50" i="1"/>
  <c r="J45" i="1"/>
  <c r="J49" i="1"/>
  <c r="J41" i="1"/>
  <c r="J19" i="1"/>
  <c r="J18" i="1"/>
  <c r="J20" i="1"/>
  <c r="J28" i="1"/>
  <c r="J29" i="1"/>
  <c r="J39" i="1"/>
  <c r="J48" i="1"/>
  <c r="J27" i="1"/>
  <c r="J51" i="1"/>
  <c r="J21" i="1"/>
  <c r="R8" i="1"/>
  <c r="R6" i="1"/>
  <c r="I7" i="19"/>
  <c r="V37" i="1"/>
  <c r="V36" i="1"/>
  <c r="V42" i="1"/>
  <c r="P2" i="17"/>
  <c r="S23" i="18"/>
  <c r="R23" i="18" s="1"/>
  <c r="S17" i="18"/>
  <c r="R17" i="18" s="1"/>
  <c r="S21" i="18"/>
  <c r="R21" i="18" s="1"/>
  <c r="S25" i="18"/>
  <c r="R25" i="18" s="1"/>
  <c r="R40" i="1" s="1"/>
  <c r="S14" i="18"/>
  <c r="R14" i="18" s="1"/>
  <c r="R29" i="1" s="1"/>
  <c r="S37" i="18"/>
  <c r="R37" i="18" s="1"/>
  <c r="R52" i="1" s="1"/>
  <c r="S2" i="18"/>
  <c r="R2" i="18" s="1"/>
  <c r="S26" i="18"/>
  <c r="R26" i="18" s="1"/>
  <c r="R51" i="1" s="1"/>
  <c r="T7" i="19"/>
  <c r="S20" i="18"/>
  <c r="R20" i="18" s="1"/>
  <c r="S30" i="18"/>
  <c r="R30" i="18" s="1"/>
  <c r="V52" i="1"/>
  <c r="V51" i="1"/>
  <c r="T2" i="19"/>
  <c r="V6" i="18"/>
  <c r="U6" i="18" s="1"/>
  <c r="J3" i="19"/>
  <c r="V29" i="1"/>
  <c r="V27" i="18"/>
  <c r="U27" i="18" s="1"/>
  <c r="V18" i="18"/>
  <c r="U18" i="18" s="1"/>
  <c r="V3" i="18"/>
  <c r="U3" i="18" s="1"/>
  <c r="V40" i="1"/>
  <c r="V26" i="1"/>
  <c r="V48" i="1"/>
  <c r="S33" i="18"/>
  <c r="R33" i="18" s="1"/>
  <c r="S8" i="18"/>
  <c r="R8" i="18" s="1"/>
  <c r="R23" i="1" s="1"/>
  <c r="O45" i="17"/>
  <c r="V19" i="18"/>
  <c r="U19" i="18" s="1"/>
  <c r="V47" i="1"/>
  <c r="V5" i="18"/>
  <c r="U5" i="18" s="1"/>
  <c r="V34" i="18"/>
  <c r="U34" i="18" s="1"/>
  <c r="V31" i="18"/>
  <c r="U31" i="18" s="1"/>
  <c r="V35" i="18"/>
  <c r="U35" i="18" s="1"/>
  <c r="V46" i="1"/>
  <c r="V22" i="18"/>
  <c r="U22" i="18" s="1"/>
  <c r="V36" i="18"/>
  <c r="U36" i="18" s="1"/>
  <c r="V24" i="18"/>
  <c r="U24" i="18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15" i="18"/>
  <c r="U15" i="18" s="1"/>
  <c r="V28" i="18"/>
  <c r="U28" i="18" s="1"/>
  <c r="V13" i="18"/>
  <c r="U13" i="18" s="1"/>
  <c r="V12" i="18"/>
  <c r="U12" i="18" s="1"/>
  <c r="V10" i="18"/>
  <c r="U10" i="18" s="1"/>
  <c r="V29" i="18"/>
  <c r="U29" i="18" s="1"/>
  <c r="V32" i="18"/>
  <c r="U32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I5" i="19" s="1"/>
  <c r="J6" i="19"/>
  <c r="I6" i="19" s="1"/>
  <c r="T6" i="19"/>
  <c r="J10" i="1"/>
  <c r="P9" i="17"/>
  <c r="V33" i="18" s="1"/>
  <c r="U33" i="18" s="1"/>
  <c r="P4" i="17"/>
  <c r="S7" i="19" l="1"/>
  <c r="R38" i="1"/>
  <c r="R19" i="1"/>
  <c r="R39" i="1"/>
  <c r="R44" i="1"/>
  <c r="R42" i="1"/>
  <c r="R37" i="1"/>
  <c r="R20" i="1"/>
  <c r="R27" i="1"/>
  <c r="R34" i="1"/>
  <c r="R50" i="1"/>
  <c r="J54" i="1"/>
  <c r="T30" i="1"/>
  <c r="R17" i="1"/>
  <c r="R35" i="1"/>
  <c r="R21" i="1"/>
  <c r="R32" i="1"/>
  <c r="R31" i="1"/>
  <c r="R28" i="1"/>
  <c r="R41" i="1"/>
  <c r="R24" i="1"/>
  <c r="R48" i="1"/>
  <c r="R26" i="1"/>
  <c r="R49" i="1"/>
  <c r="R36" i="1"/>
  <c r="R33" i="1"/>
  <c r="R43" i="1"/>
  <c r="R22" i="1"/>
  <c r="R47" i="1"/>
  <c r="R45" i="1"/>
  <c r="R18" i="1"/>
  <c r="S4" i="19"/>
  <c r="S5" i="19"/>
  <c r="I3" i="19"/>
  <c r="J7" i="1" s="1"/>
  <c r="S2" i="19"/>
  <c r="S6" i="19"/>
  <c r="T11" i="1" s="1"/>
  <c r="V23" i="18"/>
  <c r="U23" i="18" s="1"/>
  <c r="V25" i="18"/>
  <c r="U25" i="18" s="1"/>
  <c r="V21" i="18"/>
  <c r="U21" i="18" s="1"/>
  <c r="V37" i="18"/>
  <c r="U37" i="18" s="1"/>
  <c r="T52" i="1" s="1"/>
  <c r="V26" i="18"/>
  <c r="U26" i="18" s="1"/>
  <c r="V2" i="18"/>
  <c r="U2" i="18" s="1"/>
  <c r="V30" i="18"/>
  <c r="U30" i="18" s="1"/>
  <c r="T33" i="1" s="1"/>
  <c r="V14" i="18"/>
  <c r="U14" i="18" s="1"/>
  <c r="T21" i="1" s="1"/>
  <c r="V20" i="18"/>
  <c r="U20" i="18" s="1"/>
  <c r="V7" i="18"/>
  <c r="U7" i="18" s="1"/>
  <c r="T25" i="1" s="1"/>
  <c r="V4" i="18"/>
  <c r="U4" i="18" s="1"/>
  <c r="T46" i="1" s="1"/>
  <c r="V17" i="18"/>
  <c r="U17" i="18" s="1"/>
  <c r="U9" i="1"/>
  <c r="V8" i="18"/>
  <c r="U8" i="18" s="1"/>
  <c r="T23" i="1" s="1"/>
  <c r="P45" i="17"/>
  <c r="K13" i="1"/>
  <c r="U10" i="1"/>
  <c r="U7" i="1"/>
  <c r="U11" i="1"/>
  <c r="U8" i="1"/>
  <c r="U6" i="1"/>
  <c r="S13" i="1"/>
  <c r="J11" i="1"/>
  <c r="E13" i="1"/>
  <c r="T35" i="1" l="1"/>
  <c r="T29" i="1"/>
  <c r="T10" i="1"/>
  <c r="T39" i="1"/>
  <c r="T19" i="1"/>
  <c r="T9" i="1"/>
  <c r="T44" i="1"/>
  <c r="T22" i="1"/>
  <c r="T38" i="1"/>
  <c r="T48" i="1"/>
  <c r="T20" i="1"/>
  <c r="T41" i="1"/>
  <c r="T42" i="1"/>
  <c r="T49" i="1"/>
  <c r="J9" i="1"/>
  <c r="T27" i="1"/>
  <c r="T34" i="1"/>
  <c r="T28" i="1"/>
  <c r="T37" i="1"/>
  <c r="T50" i="1"/>
  <c r="T40" i="1"/>
  <c r="T8" i="1"/>
  <c r="J8" i="1"/>
  <c r="T7" i="1"/>
  <c r="R54" i="1"/>
  <c r="T43" i="1"/>
  <c r="T45" i="1"/>
  <c r="T47" i="1"/>
  <c r="T32" i="1"/>
  <c r="T36" i="1"/>
  <c r="T31" i="1"/>
  <c r="T24" i="1"/>
  <c r="T18" i="1"/>
  <c r="T51" i="1"/>
  <c r="T26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<sst xmlns="http://schemas.openxmlformats.org/spreadsheetml/2006/main" count="574" uniqueCount="135">
  <si>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</si>
  <si>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</si>
  <si>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</si>
  <si>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</si>
  <si>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</si>
  <si>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</si>
  <si>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</si>
  <si>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</si>
  <si>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</si>
  <si>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</si>
  <si>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</si>
  <si>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</si>
  <si>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</si>
  <si>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</si>
  <si>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</si>
  <si>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</si>
  <si>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</si>
  <si>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</si>
  <si>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</si>
  <si>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</si>
  <si>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</si>
  <si>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</si>
  <si>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</si>
  <si>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</si>
  <si>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</si>
  <si>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</si>
  <si>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</si>
  <si>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</si>
  <si>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</si>
  <si>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</si>
  <si>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</si>
  <si>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</si>
  <si>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</si>
  <si>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</si>
  <si>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</si>
  <si>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</si>
  <si>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</si>
  <si>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</si>
  <si>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</si>
  <si>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</si>
  <si>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</si>
  <si>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</si>
  <si>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</si>
  <si>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</si>
  <si>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</si>
  <si>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</si>
  <si>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</si>
  <si>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</si>
  <si>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</si>
  <si>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</si>
  <si>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</si>
  <si>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</si>
  <si>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</si>
  <si>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</si>
  <si>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</si>
  <si>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</si>
  <si>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</si>
  <si>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</si>
  <si>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</si>
  <si>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</si>
  <si>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</si>
  <si>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</si>
  <si>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</si>
  <si>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</si>
  <si>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</si>
  <si>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</si>
  <si>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</si>
  <si>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</si>
  <si>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</si>
  <si>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</si>
  <si>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</si>
  <si>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</si>
  <si>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</si>
  <si>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</si>
  <si>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</si>
  <si>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</si>
  <si>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</si>
  <si>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</si>
  <si>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</si>
  <si>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</si>
  <si>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</si>
  <si>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</si>
  <si>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</si>
  <si>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</si>
  <si>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</si>
  <si>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</si>
  <si>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</si>
  <si>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Börgermoor</t>
  </si>
  <si>
    <t>Börgermoor III</t>
  </si>
  <si>
    <t>Spahnharrenstätte II</t>
  </si>
  <si>
    <t>Breddenberg IV</t>
  </si>
  <si>
    <t>Börgerwald II</t>
  </si>
  <si>
    <t>Spahnharrenstätte III</t>
  </si>
  <si>
    <t>Neuvrees I</t>
  </si>
  <si>
    <t>Spahnharrenstätte</t>
  </si>
  <si>
    <t>Breddenberg</t>
  </si>
  <si>
    <t>Börgerwald</t>
  </si>
  <si>
    <t>Neuvrees</t>
  </si>
  <si>
    <t>Schnieders Jürgen</t>
  </si>
  <si>
    <t>Segbers Johannes</t>
  </si>
  <si>
    <t>Dobelmann Wilfried</t>
  </si>
  <si>
    <t>Segbers Bernhard</t>
  </si>
  <si>
    <t>x</t>
  </si>
  <si>
    <t>Küwen Dennis</t>
  </si>
  <si>
    <t>Micksch Heiko</t>
  </si>
  <si>
    <t>Will Achim</t>
  </si>
  <si>
    <t>Meyer Dirk</t>
  </si>
  <si>
    <t>Hanekamp Ulrich</t>
  </si>
  <si>
    <t>Hömmen Bernd</t>
  </si>
  <si>
    <t>Günter Matthias</t>
  </si>
  <si>
    <t>Köß Wilhelm</t>
  </si>
  <si>
    <t>Hanekamp Rudi</t>
  </si>
  <si>
    <t>Jansen Martin</t>
  </si>
  <si>
    <t>Menke Alexander</t>
  </si>
  <si>
    <t>Hanekamp Andre</t>
  </si>
  <si>
    <t>Schröer Friedhelm</t>
  </si>
  <si>
    <t xml:space="preserve">Antons Mathis </t>
  </si>
  <si>
    <t>Hanneken Moritz</t>
  </si>
  <si>
    <t>Sebers Tobias</t>
  </si>
  <si>
    <t>Walker Stefan</t>
  </si>
  <si>
    <t>Dokters Lukas</t>
  </si>
  <si>
    <t>Albers Sascha</t>
  </si>
  <si>
    <t>Jaeger Ingo</t>
  </si>
  <si>
    <t>Runde Frank</t>
  </si>
  <si>
    <t>Janßen Markus</t>
  </si>
  <si>
    <t>Breyer Wilfried</t>
  </si>
  <si>
    <t>Steenken Klaus</t>
  </si>
  <si>
    <t>Rolfes Wilhelm</t>
  </si>
  <si>
    <t>Thyen Werner</t>
  </si>
  <si>
    <t>Johannes Segbers</t>
  </si>
  <si>
    <t>01706054462</t>
  </si>
  <si>
    <t>Mathis Antons</t>
  </si>
  <si>
    <t>015252103868</t>
  </si>
  <si>
    <t xml:space="preserve"> Bernd Hömmen </t>
  </si>
  <si>
    <t>015229069482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</si>
</sst>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5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63500</xdr:colOff>
          <xdr:row>13</xdr:row>
          <xdr:rowOff>82550</xdr:rowOff>
        </xdr:from>
        <xdr:to>
          <xdr:col>16</xdr:col>
          <xdr:colOff>406400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101600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36328125" style="24" customWidth="1"/>
    <col min="2" max="2" width="29.453125" style="20" customWidth="1"/>
    <col min="3" max="3" width="20.90625" style="20" customWidth="1"/>
    <col min="4" max="9" width="9.90625" style="22" customWidth="1"/>
    <col min="10" max="10" width="9.90625" style="23" customWidth="1"/>
    <col min="11" max="11" width="12.6328125" style="22" customWidth="1"/>
    <col min="12" max="18" width="9.90625" style="22" customWidth="1"/>
    <col min="19" max="19" width="11" style="22" customWidth="1"/>
    <col min="20" max="20" width="9.90625" style="23" customWidth="1"/>
    <col min="21" max="21" width="12.6328125" style="22" customWidth="1"/>
    <col min="22" max="22" width="9.089843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0" t="s">
        <v>64</v>
      </c>
      <c r="L1" s="170"/>
      <c r="M1" s="169" t="s">
        <v>20</v>
      </c>
      <c r="N1" s="169"/>
      <c r="O1" s="169"/>
      <c r="P1" s="168" t="s">
        <v>16</v>
      </c>
      <c r="Q1" s="168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71" t="s">
        <v>1</v>
      </c>
      <c r="K3" s="171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5">
      <c r="A4" s="29" t="s">
        <v>2</v>
      </c>
      <c r="B4" s="159" t="s">
        <v>47</v>
      </c>
      <c r="C4" s="160"/>
      <c r="D4" s="30" t="s">
        <v>87</v>
      </c>
      <c r="E4" s="30" t="s">
        <v>96</v>
      </c>
      <c r="F4" s="30" t="s">
        <v>95</v>
      </c>
      <c r="G4" s="30" t="s">
        <v>94</v>
      </c>
      <c r="H4" s="30" t="s">
        <v>94</v>
      </c>
      <c r="I4" s="30" t="s">
        <v>97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Börgerwald</v>
      </c>
      <c r="N4" s="30" t="str">
        <f t="shared" si="0"/>
        <v>Breddenberg</v>
      </c>
      <c r="O4" s="30" t="str">
        <f t="shared" si="0"/>
        <v>Spahnharrenstätte</v>
      </c>
      <c r="P4" s="30" t="str">
        <f t="shared" si="0"/>
        <v>Spahnharrenstätte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5">
      <c r="A6" s="35">
        <v>1</v>
      </c>
      <c r="B6" s="162" t="str">
        <f>'Übersicht Gruppen'!B2</f>
        <v>Spahnharrenstätte III</v>
      </c>
      <c r="C6" s="163"/>
      <c r="D6" s="36">
        <f>'Übersicht Gruppen'!C2</f>
        <v>942.8</v>
      </c>
      <c r="E6" s="36">
        <f>'Übersicht Gruppen'!D2</f>
        <v>945.2</v>
      </c>
      <c r="F6" s="36">
        <f>'Übersicht Gruppen'!E2</f>
        <v>938.7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942.23333333333323</v>
      </c>
      <c r="K6" s="38">
        <f t="shared" ref="K6:K11" si="1">SUM(D6:I6)</f>
        <v>2826.7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942.23333333333323</v>
      </c>
      <c r="U6" s="38">
        <f>SUM(S6+K6)</f>
        <v>2826.7</v>
      </c>
      <c r="V6" s="167"/>
    </row>
    <row r="7" spans="1:22" ht="20.25" customHeight="1" x14ac:dyDescent="0.35">
      <c r="A7" s="39">
        <v>2</v>
      </c>
      <c r="B7" s="164" t="str">
        <f>'Übersicht Gruppen'!B3</f>
        <v>Börgerwald II</v>
      </c>
      <c r="C7" s="165"/>
      <c r="D7" s="40">
        <f>'Übersicht Gruppen'!C3</f>
        <v>937.4</v>
      </c>
      <c r="E7" s="40">
        <f>'Übersicht Gruppen'!D3</f>
        <v>941.19999999999993</v>
      </c>
      <c r="F7" s="40">
        <f>'Übersicht Gruppen'!E3</f>
        <v>934.3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937.63333333333321</v>
      </c>
      <c r="K7" s="42">
        <f t="shared" si="1"/>
        <v>2812.8999999999996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937.63333333333321</v>
      </c>
      <c r="U7" s="42">
        <f t="shared" ref="U7:U11" si="3">SUM(S7+K7)</f>
        <v>2812.8999999999996</v>
      </c>
      <c r="V7" s="42">
        <f>(U6-U7)*-1</f>
        <v>-13.800000000000182</v>
      </c>
    </row>
    <row r="8" spans="1:22" ht="20.25" customHeight="1" x14ac:dyDescent="0.35">
      <c r="A8" s="43">
        <v>3</v>
      </c>
      <c r="B8" s="162" t="str">
        <f>'Übersicht Gruppen'!B4</f>
        <v>Spahnharrenstätte II</v>
      </c>
      <c r="C8" s="163"/>
      <c r="D8" s="36">
        <f>'Übersicht Gruppen'!C4</f>
        <v>936.2</v>
      </c>
      <c r="E8" s="36">
        <f>'Übersicht Gruppen'!D4</f>
        <v>938.59999999999991</v>
      </c>
      <c r="F8" s="36">
        <f>'Übersicht Gruppen'!E4</f>
        <v>929.8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934.86666666666667</v>
      </c>
      <c r="K8" s="38">
        <f t="shared" si="1"/>
        <v>2804.6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934.86666666666667</v>
      </c>
      <c r="U8" s="38">
        <f t="shared" si="3"/>
        <v>2804.6</v>
      </c>
      <c r="V8" s="38">
        <f t="shared" ref="V8:V11" si="4">(U7-U8)*-1</f>
        <v>-8.2999999999997272</v>
      </c>
    </row>
    <row r="9" spans="1:22" ht="20.25" customHeight="1" x14ac:dyDescent="0.35">
      <c r="A9" s="29">
        <v>4</v>
      </c>
      <c r="B9" s="164" t="str">
        <f>'Übersicht Gruppen'!B5</f>
        <v>Breddenberg IV</v>
      </c>
      <c r="C9" s="165"/>
      <c r="D9" s="40">
        <f>'Übersicht Gruppen'!C5</f>
        <v>932.7</v>
      </c>
      <c r="E9" s="40">
        <f>'Übersicht Gruppen'!D5</f>
        <v>932.3</v>
      </c>
      <c r="F9" s="40">
        <f>'Übersicht Gruppen'!E5</f>
        <v>931.2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932.06666666666661</v>
      </c>
      <c r="K9" s="42">
        <f t="shared" si="1"/>
        <v>2796.2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932.06666666666661</v>
      </c>
      <c r="U9" s="42">
        <f t="shared" si="3"/>
        <v>2796.2</v>
      </c>
      <c r="V9" s="42">
        <f t="shared" si="4"/>
        <v>-8.4000000000000909</v>
      </c>
    </row>
    <row r="10" spans="1:22" ht="20.25" customHeight="1" x14ac:dyDescent="0.35">
      <c r="A10" s="44">
        <v>5</v>
      </c>
      <c r="B10" s="162" t="str">
        <f>'Übersicht Gruppen'!B6</f>
        <v>Neuvrees I</v>
      </c>
      <c r="C10" s="163"/>
      <c r="D10" s="36">
        <f>'Übersicht Gruppen'!C6</f>
        <v>932</v>
      </c>
      <c r="E10" s="36">
        <f>'Übersicht Gruppen'!D6</f>
        <v>927</v>
      </c>
      <c r="F10" s="36">
        <f>'Übersicht Gruppen'!E6</f>
        <v>933.6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930.86666666666667</v>
      </c>
      <c r="K10" s="38">
        <f t="shared" si="1"/>
        <v>2792.6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930.86666666666667</v>
      </c>
      <c r="U10" s="38">
        <f t="shared" si="3"/>
        <v>2792.6</v>
      </c>
      <c r="V10" s="38">
        <f t="shared" si="4"/>
        <v>-3.5999999999999091</v>
      </c>
    </row>
    <row r="11" spans="1:22" ht="20.25" customHeight="1" x14ac:dyDescent="0.35">
      <c r="A11" s="45">
        <v>6</v>
      </c>
      <c r="B11" s="164" t="str">
        <f>'Übersicht Gruppen'!B7</f>
        <v>Börgermoor III</v>
      </c>
      <c r="C11" s="165"/>
      <c r="D11" s="40">
        <f>'Übersicht Gruppen'!C7</f>
        <v>932.5</v>
      </c>
      <c r="E11" s="40">
        <f>'Übersicht Gruppen'!D7</f>
        <v>931.19999999999993</v>
      </c>
      <c r="F11" s="40">
        <f>'Übersicht Gruppen'!E7</f>
        <v>925.4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929.69999999999993</v>
      </c>
      <c r="K11" s="42">
        <f t="shared" si="1"/>
        <v>2789.1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929.69999999999993</v>
      </c>
      <c r="U11" s="42">
        <f t="shared" si="3"/>
        <v>2789.1</v>
      </c>
      <c r="V11" s="42">
        <f t="shared" si="4"/>
        <v>-3.5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935.59999999999991</v>
      </c>
      <c r="E13" s="36">
        <f t="shared" ref="E13:U13" si="5">AVERAGE(E6:E11)</f>
        <v>935.91666666666663</v>
      </c>
      <c r="F13" s="36">
        <f t="shared" si="5"/>
        <v>932.16666666666663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934.56111111111102</v>
      </c>
      <c r="K13" s="38">
        <f>SUM(K6:K11)/6</f>
        <v>2803.6833333333329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934.56111111111102</v>
      </c>
      <c r="U13" s="38">
        <f t="shared" si="5"/>
        <v>2803.6833333333329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66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5">
      <c r="A17" s="50">
        <v>1</v>
      </c>
      <c r="B17" s="54" t="str">
        <f>'Übersicht Schützen'!A2</f>
        <v>Runde Frank</v>
      </c>
      <c r="C17" s="91" t="str">
        <f>'Übersicht Schützen'!B2</f>
        <v>Spahnharrenstätte III</v>
      </c>
      <c r="D17" s="55">
        <f>'Übersicht Schützen'!C2</f>
        <v>315.2</v>
      </c>
      <c r="E17" s="38">
        <f>'Übersicht Schützen'!D2</f>
        <v>314.60000000000002</v>
      </c>
      <c r="F17" s="38">
        <f>'Übersicht Schützen'!E2</f>
        <v>315.5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315.09999999999997</v>
      </c>
      <c r="K17" s="38">
        <f>SUM(D17:I17)</f>
        <v>945.3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315.09999999999997</v>
      </c>
      <c r="U17" s="38">
        <f>SUM(K17+S17)</f>
        <v>945.3</v>
      </c>
      <c r="V17" s="167"/>
    </row>
    <row r="18" spans="1:22" s="51" customFormat="1" ht="18" customHeight="1" x14ac:dyDescent="0.35">
      <c r="A18" s="29">
        <v>2</v>
      </c>
      <c r="B18" s="57" t="str">
        <f>'Übersicht Schützen'!A3</f>
        <v>Jaeger Ingo</v>
      </c>
      <c r="C18" s="92" t="str">
        <f>'Übersicht Schützen'!B3</f>
        <v>Spahnharrenstätte III</v>
      </c>
      <c r="D18" s="58">
        <f>'Übersicht Schützen'!C3</f>
        <v>315.10000000000002</v>
      </c>
      <c r="E18" s="42">
        <f>'Übersicht Schützen'!D3</f>
        <v>315.3</v>
      </c>
      <c r="F18" s="42">
        <f>'Übersicht Schützen'!E3</f>
        <v>312.89999999999998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314.43333333333334</v>
      </c>
      <c r="K18" s="42">
        <f>SUM(D18:I18)</f>
        <v>943.30000000000007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314.43333333333334</v>
      </c>
      <c r="U18" s="42">
        <f t="shared" ref="U18:U52" si="7">SUM(K18+S18)</f>
        <v>943.30000000000007</v>
      </c>
      <c r="V18" s="42">
        <f>(U17-U18)*-1</f>
        <v>-1.9999999999998863</v>
      </c>
    </row>
    <row r="19" spans="1:22" s="51" customFormat="1" ht="18" customHeight="1" x14ac:dyDescent="0.35">
      <c r="A19" s="50">
        <v>3</v>
      </c>
      <c r="B19" s="54" t="str">
        <f>'Übersicht Schützen'!A4</f>
        <v>Hanneken Moritz</v>
      </c>
      <c r="C19" s="91" t="str">
        <f>'Übersicht Schützen'!B4</f>
        <v>Börgerwald II</v>
      </c>
      <c r="D19" s="55">
        <f>'Übersicht Schützen'!C4</f>
        <v>310.5</v>
      </c>
      <c r="E19" s="38">
        <f>'Übersicht Schützen'!D4</f>
        <v>317.39999999999998</v>
      </c>
      <c r="F19" s="38">
        <f>'Übersicht Schützen'!E4</f>
        <v>312.39999999999998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313.43333333333334</v>
      </c>
      <c r="K19" s="38">
        <f t="shared" ref="K19:K52" si="8">SUM(D19:I19)</f>
        <v>940.3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313.43333333333334</v>
      </c>
      <c r="U19" s="38">
        <f t="shared" si="7"/>
        <v>940.3</v>
      </c>
      <c r="V19" s="38">
        <f t="shared" ref="V19:V46" si="9">(U18-U19)*-1</f>
        <v>-3.0000000000001137</v>
      </c>
    </row>
    <row r="20" spans="1:22" s="51" customFormat="1" ht="18" customHeight="1" x14ac:dyDescent="0.35">
      <c r="A20" s="52">
        <v>4</v>
      </c>
      <c r="B20" s="57" t="str">
        <f>'Übersicht Schützen'!A5</f>
        <v>Janßen Markus</v>
      </c>
      <c r="C20" s="92" t="str">
        <f>'Übersicht Schützen'!B5</f>
        <v>Neuvrees I</v>
      </c>
      <c r="D20" s="58">
        <f>'Übersicht Schützen'!C5</f>
        <v>311.7</v>
      </c>
      <c r="E20" s="42">
        <f>'Übersicht Schützen'!D5</f>
        <v>314.60000000000002</v>
      </c>
      <c r="F20" s="42">
        <f>'Übersicht Schützen'!E5</f>
        <v>313.3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313.2</v>
      </c>
      <c r="K20" s="42">
        <f t="shared" si="8"/>
        <v>939.59999999999991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313.2</v>
      </c>
      <c r="U20" s="42">
        <f t="shared" si="7"/>
        <v>939.59999999999991</v>
      </c>
      <c r="V20" s="42">
        <f t="shared" si="9"/>
        <v>-0.70000000000004547</v>
      </c>
    </row>
    <row r="21" spans="1:22" s="51" customFormat="1" ht="18" customHeight="1" x14ac:dyDescent="0.35">
      <c r="A21" s="43">
        <v>5</v>
      </c>
      <c r="B21" s="54" t="str">
        <f>'Übersicht Schützen'!A6</f>
        <v xml:space="preserve">Antons Mathis </v>
      </c>
      <c r="C21" s="91" t="str">
        <f>'Übersicht Schützen'!B6</f>
        <v>Börgerwald II</v>
      </c>
      <c r="D21" s="55">
        <f>'Übersicht Schützen'!C6</f>
        <v>313.7</v>
      </c>
      <c r="E21" s="38">
        <f>'Übersicht Schützen'!D6</f>
        <v>310.7</v>
      </c>
      <c r="F21" s="38">
        <f>'Übersicht Schützen'!E6</f>
        <v>313.5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312.63333333333333</v>
      </c>
      <c r="K21" s="38">
        <f t="shared" si="8"/>
        <v>937.9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312.63333333333333</v>
      </c>
      <c r="U21" s="38">
        <f t="shared" si="7"/>
        <v>937.9</v>
      </c>
      <c r="V21" s="38">
        <f t="shared" si="9"/>
        <v>-1.6999999999999318</v>
      </c>
    </row>
    <row r="22" spans="1:22" s="51" customFormat="1" ht="18" customHeight="1" x14ac:dyDescent="0.35">
      <c r="A22" s="29">
        <v>6</v>
      </c>
      <c r="B22" s="57" t="str">
        <f>'Übersicht Schützen'!A7</f>
        <v>Meyer Dirk</v>
      </c>
      <c r="C22" s="92" t="str">
        <f>'Übersicht Schützen'!B7</f>
        <v>Spahnharrenstätte II</v>
      </c>
      <c r="D22" s="58">
        <f>'Übersicht Schützen'!C7</f>
        <v>315.2</v>
      </c>
      <c r="E22" s="42">
        <f>'Übersicht Schützen'!D7</f>
        <v>312.60000000000002</v>
      </c>
      <c r="F22" s="42">
        <f>'Übersicht Schützen'!E7</f>
        <v>309.89999999999998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312.56666666666666</v>
      </c>
      <c r="K22" s="42">
        <f t="shared" si="8"/>
        <v>937.69999999999993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312.56666666666666</v>
      </c>
      <c r="U22" s="42">
        <f t="shared" si="7"/>
        <v>937.69999999999993</v>
      </c>
      <c r="V22" s="42">
        <f t="shared" si="9"/>
        <v>-0.20000000000004547</v>
      </c>
    </row>
    <row r="23" spans="1:22" s="51" customFormat="1" ht="18" customHeight="1" x14ac:dyDescent="0.35">
      <c r="A23" s="50">
        <v>7</v>
      </c>
      <c r="B23" s="54" t="str">
        <f>'Übersicht Schützen'!A8</f>
        <v>Dokters Lukas</v>
      </c>
      <c r="C23" s="91" t="str">
        <f>'Übersicht Schützen'!B8</f>
        <v>Spahnharrenstätte III</v>
      </c>
      <c r="D23" s="55">
        <f>'Übersicht Schützen'!C8</f>
        <v>312.5</v>
      </c>
      <c r="E23" s="38">
        <f>'Übersicht Schützen'!D8</f>
        <v>315.3</v>
      </c>
      <c r="F23" s="38">
        <f>'Übersicht Schützen'!E8</f>
        <v>309.39999999999998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312.39999999999998</v>
      </c>
      <c r="K23" s="38">
        <f t="shared" si="8"/>
        <v>937.19999999999993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312.39999999999998</v>
      </c>
      <c r="U23" s="38">
        <f t="shared" si="7"/>
        <v>937.19999999999993</v>
      </c>
      <c r="V23" s="38">
        <f t="shared" si="9"/>
        <v>-0.5</v>
      </c>
    </row>
    <row r="24" spans="1:22" s="51" customFormat="1" ht="18" customHeight="1" x14ac:dyDescent="0.35">
      <c r="A24" s="29">
        <v>8</v>
      </c>
      <c r="B24" s="57" t="str">
        <f>'Übersicht Schützen'!A9</f>
        <v>Micksch Heiko</v>
      </c>
      <c r="C24" s="92" t="str">
        <f>'Übersicht Schützen'!B9</f>
        <v>Spahnharrenstätte II</v>
      </c>
      <c r="D24" s="58">
        <f>'Übersicht Schützen'!C9</f>
        <v>312.3</v>
      </c>
      <c r="E24" s="42">
        <f>'Übersicht Schützen'!D9</f>
        <v>314.2</v>
      </c>
      <c r="F24" s="42">
        <f>'Übersicht Schützen'!E9</f>
        <v>310.10000000000002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312.2</v>
      </c>
      <c r="K24" s="42">
        <f t="shared" si="8"/>
        <v>936.6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312.2</v>
      </c>
      <c r="U24" s="42">
        <f t="shared" si="7"/>
        <v>936.6</v>
      </c>
      <c r="V24" s="42">
        <f t="shared" si="9"/>
        <v>-0.59999999999990905</v>
      </c>
    </row>
    <row r="25" spans="1:22" s="51" customFormat="1" ht="18" customHeight="1" x14ac:dyDescent="0.35">
      <c r="A25" s="43">
        <v>9</v>
      </c>
      <c r="B25" s="54" t="str">
        <f>'Übersicht Schützen'!A10</f>
        <v>Köß Wilhelm</v>
      </c>
      <c r="C25" s="91" t="str">
        <f>'Übersicht Schützen'!B10</f>
        <v>Breddenberg IV</v>
      </c>
      <c r="D25" s="55">
        <f>'Übersicht Schützen'!C10</f>
        <v>310.89999999999998</v>
      </c>
      <c r="E25" s="38">
        <f>'Übersicht Schützen'!D10</f>
        <v>313.3</v>
      </c>
      <c r="F25" s="38">
        <f>'Übersicht Schützen'!E10</f>
        <v>311.39999999999998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311.86666666666667</v>
      </c>
      <c r="K25" s="38">
        <f t="shared" si="8"/>
        <v>935.6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311.86666666666667</v>
      </c>
      <c r="U25" s="38">
        <f t="shared" si="7"/>
        <v>935.6</v>
      </c>
      <c r="V25" s="38">
        <f t="shared" si="9"/>
        <v>-1</v>
      </c>
    </row>
    <row r="26" spans="1:22" s="51" customFormat="1" ht="18" customHeight="1" x14ac:dyDescent="0.35">
      <c r="A26" s="52">
        <v>10</v>
      </c>
      <c r="B26" s="57" t="str">
        <f>'Übersicht Schützen'!A11</f>
        <v>Breyer Wilfried</v>
      </c>
      <c r="C26" s="92" t="str">
        <f>'Übersicht Schützen'!B11</f>
        <v>Neuvrees I</v>
      </c>
      <c r="D26" s="58">
        <f>'Übersicht Schützen'!C11</f>
        <v>312.3</v>
      </c>
      <c r="E26" s="42">
        <f>'Übersicht Schützen'!D11</f>
        <v>309</v>
      </c>
      <c r="F26" s="42">
        <f>'Übersicht Schützen'!E11</f>
        <v>313.89999999999998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311.73333333333329</v>
      </c>
      <c r="K26" s="42">
        <f t="shared" si="8"/>
        <v>935.19999999999993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311.73333333333329</v>
      </c>
      <c r="U26" s="42">
        <f t="shared" si="7"/>
        <v>935.19999999999993</v>
      </c>
      <c r="V26" s="42">
        <f t="shared" si="9"/>
        <v>-0.40000000000009095</v>
      </c>
    </row>
    <row r="27" spans="1:22" s="51" customFormat="1" ht="18" customHeight="1" x14ac:dyDescent="0.35">
      <c r="A27" s="50">
        <v>11</v>
      </c>
      <c r="B27" s="54" t="str">
        <f>'Übersicht Schützen'!A12</f>
        <v>Segbers Johannes</v>
      </c>
      <c r="C27" s="91" t="str">
        <f>'Übersicht Schützen'!B12</f>
        <v>Börgermoor III</v>
      </c>
      <c r="D27" s="55">
        <f>'Übersicht Schützen'!C12</f>
        <v>313.39999999999998</v>
      </c>
      <c r="E27" s="38">
        <f>'Übersicht Schützen'!D12</f>
        <v>312.7</v>
      </c>
      <c r="F27" s="38">
        <f>'Übersicht Schützen'!E12</f>
        <v>308.89999999999998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311.66666666666663</v>
      </c>
      <c r="K27" s="38">
        <f t="shared" si="8"/>
        <v>934.99999999999989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311.66666666666663</v>
      </c>
      <c r="U27" s="38">
        <f t="shared" si="7"/>
        <v>934.99999999999989</v>
      </c>
      <c r="V27" s="38">
        <f t="shared" si="9"/>
        <v>-0.20000000000004547</v>
      </c>
    </row>
    <row r="28" spans="1:22" s="51" customFormat="1" ht="18" customHeight="1" x14ac:dyDescent="0.35">
      <c r="A28" s="29">
        <v>12</v>
      </c>
      <c r="B28" s="57" t="str">
        <f>'Übersicht Schützen'!A13</f>
        <v>Schröer Friedhelm</v>
      </c>
      <c r="C28" s="92" t="str">
        <f>'Übersicht Schützen'!B13</f>
        <v>Börgerwald II</v>
      </c>
      <c r="D28" s="58">
        <f>'Übersicht Schützen'!C13</f>
        <v>313.2</v>
      </c>
      <c r="E28" s="42">
        <f>'Übersicht Schützen'!D13</f>
        <v>312.89999999999998</v>
      </c>
      <c r="F28" s="42">
        <f>'Übersicht Schützen'!E13</f>
        <v>307.8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311.29999999999995</v>
      </c>
      <c r="K28" s="42">
        <f t="shared" si="8"/>
        <v>933.89999999999986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311.29999999999995</v>
      </c>
      <c r="U28" s="42">
        <f t="shared" si="7"/>
        <v>933.89999999999986</v>
      </c>
      <c r="V28" s="42">
        <f t="shared" si="9"/>
        <v>-1.1000000000000227</v>
      </c>
    </row>
    <row r="29" spans="1:22" s="51" customFormat="1" ht="18" customHeight="1" x14ac:dyDescent="0.35">
      <c r="A29" s="50">
        <v>13</v>
      </c>
      <c r="B29" s="54" t="str">
        <f>'Übersicht Schützen'!A14</f>
        <v>Albers Sascha</v>
      </c>
      <c r="C29" s="91" t="str">
        <f>'Übersicht Schützen'!B14</f>
        <v>Spahnharrenstätte III</v>
      </c>
      <c r="D29" s="55">
        <f>'Übersicht Schützen'!C14</f>
        <v>309.7</v>
      </c>
      <c r="E29" s="38">
        <f>'Übersicht Schützen'!D14</f>
        <v>310.89999999999998</v>
      </c>
      <c r="F29" s="38">
        <f>'Übersicht Schützen'!E14</f>
        <v>310.3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310.29999999999995</v>
      </c>
      <c r="K29" s="38">
        <f t="shared" si="8"/>
        <v>930.89999999999986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310.29999999999995</v>
      </c>
      <c r="U29" s="38">
        <f t="shared" si="7"/>
        <v>930.89999999999986</v>
      </c>
      <c r="V29" s="38">
        <f t="shared" si="9"/>
        <v>-3</v>
      </c>
    </row>
    <row r="30" spans="1:22" s="51" customFormat="1" ht="18" customHeight="1" x14ac:dyDescent="0.35">
      <c r="A30" s="52">
        <v>14</v>
      </c>
      <c r="B30" s="57" t="str">
        <f>'Übersicht Schützen'!A15</f>
        <v>Will Achim</v>
      </c>
      <c r="C30" s="92" t="str">
        <f>'Übersicht Schützen'!B15</f>
        <v>Spahnharrenstätte II</v>
      </c>
      <c r="D30" s="58">
        <f>'Übersicht Schützen'!C15</f>
        <v>308.7</v>
      </c>
      <c r="E30" s="42">
        <f>'Übersicht Schützen'!D15</f>
        <v>311.8</v>
      </c>
      <c r="F30" s="42">
        <f>'Übersicht Schützen'!E15</f>
        <v>309.8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310.09999999999997</v>
      </c>
      <c r="K30" s="42">
        <f t="shared" si="8"/>
        <v>930.3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310.09999999999997</v>
      </c>
      <c r="U30" s="42">
        <f t="shared" si="7"/>
        <v>930.3</v>
      </c>
      <c r="V30" s="42">
        <f t="shared" si="9"/>
        <v>-0.59999999999990905</v>
      </c>
    </row>
    <row r="31" spans="1:22" s="51" customFormat="1" ht="18" customHeight="1" x14ac:dyDescent="0.35">
      <c r="A31" s="43">
        <v>15</v>
      </c>
      <c r="B31" s="54" t="str">
        <f>'Übersicht Schützen'!A16</f>
        <v>Günter Matthias</v>
      </c>
      <c r="C31" s="91" t="str">
        <f>'Übersicht Schützen'!B16</f>
        <v>Breddenberg IV</v>
      </c>
      <c r="D31" s="55">
        <f>'Übersicht Schützen'!C16</f>
        <v>309.3</v>
      </c>
      <c r="E31" s="38">
        <f>'Übersicht Schützen'!D16</f>
        <v>311.8</v>
      </c>
      <c r="F31" s="38">
        <f>'Übersicht Schützen'!E16</f>
        <v>309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310.03333333333336</v>
      </c>
      <c r="K31" s="38">
        <f t="shared" si="8"/>
        <v>930.1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310.03333333333336</v>
      </c>
      <c r="U31" s="38">
        <f t="shared" si="7"/>
        <v>930.1</v>
      </c>
      <c r="V31" s="38">
        <f t="shared" si="9"/>
        <v>-0.19999999999993179</v>
      </c>
    </row>
    <row r="32" spans="1:22" s="51" customFormat="1" ht="18" customHeight="1" x14ac:dyDescent="0.35">
      <c r="A32" s="29">
        <v>16</v>
      </c>
      <c r="B32" s="57" t="str">
        <f>'Übersicht Schützen'!A17</f>
        <v>Dobelmann Wilfried</v>
      </c>
      <c r="C32" s="92" t="str">
        <f>'Übersicht Schützen'!B17</f>
        <v>Börgermoor III</v>
      </c>
      <c r="D32" s="58">
        <f>'Übersicht Schützen'!C17</f>
        <v>309.8</v>
      </c>
      <c r="E32" s="42">
        <f>'Übersicht Schützen'!D17</f>
        <v>310.10000000000002</v>
      </c>
      <c r="F32" s="42">
        <f>'Übersicht Schützen'!E17</f>
        <v>308.5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309.4666666666667</v>
      </c>
      <c r="K32" s="42">
        <f t="shared" si="8"/>
        <v>928.40000000000009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309.4666666666667</v>
      </c>
      <c r="U32" s="42">
        <f t="shared" si="7"/>
        <v>928.40000000000009</v>
      </c>
      <c r="V32" s="42">
        <f t="shared" si="9"/>
        <v>-1.6999999999999318</v>
      </c>
    </row>
    <row r="33" spans="1:44" s="51" customFormat="1" ht="18" customHeight="1" x14ac:dyDescent="0.35">
      <c r="A33" s="50">
        <v>17</v>
      </c>
      <c r="B33" s="54" t="str">
        <f>'Übersicht Schützen'!A18</f>
        <v>Hömmen Bernd</v>
      </c>
      <c r="C33" s="91" t="str">
        <f>'Übersicht Schützen'!B18</f>
        <v>Breddenberg IV</v>
      </c>
      <c r="D33" s="55">
        <f>'Übersicht Schützen'!C18</f>
        <v>312.5</v>
      </c>
      <c r="E33" s="38">
        <f>'Übersicht Schützen'!D18</f>
        <v>304.2</v>
      </c>
      <c r="F33" s="38">
        <f>'Übersicht Schützen'!E18</f>
        <v>310.8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309.16666666666669</v>
      </c>
      <c r="K33" s="38">
        <f t="shared" si="8"/>
        <v>927.5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309.16666666666669</v>
      </c>
      <c r="U33" s="38">
        <f t="shared" si="7"/>
        <v>927.5</v>
      </c>
      <c r="V33" s="38">
        <f t="shared" si="9"/>
        <v>-0.90000000000009095</v>
      </c>
    </row>
    <row r="34" spans="1:44" s="51" customFormat="1" ht="18" customHeight="1" x14ac:dyDescent="0.35">
      <c r="A34" s="29">
        <v>18</v>
      </c>
      <c r="B34" s="57" t="str">
        <f>'Übersicht Schützen'!A19</f>
        <v>Hanekamp Andre</v>
      </c>
      <c r="C34" s="92" t="str">
        <f>'Übersicht Schützen'!B19</f>
        <v>Börgerwald II</v>
      </c>
      <c r="D34" s="58">
        <f>'Übersicht Schützen'!C19</f>
        <v>307.8</v>
      </c>
      <c r="E34" s="42">
        <f>'Übersicht Schützen'!D19</f>
        <v>310.89999999999998</v>
      </c>
      <c r="F34" s="42">
        <f>'Übersicht Schützen'!E19</f>
        <v>308.39999999999998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309.03333333333336</v>
      </c>
      <c r="K34" s="42">
        <f t="shared" si="8"/>
        <v>927.1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309.03333333333336</v>
      </c>
      <c r="U34" s="42">
        <f t="shared" si="7"/>
        <v>927.1</v>
      </c>
      <c r="V34" s="42">
        <f t="shared" si="9"/>
        <v>-0.39999999999997726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Schnieders Jürgen</v>
      </c>
      <c r="C35" s="91" t="str">
        <f>'Übersicht Schützen'!B20</f>
        <v>Börgermoor III</v>
      </c>
      <c r="D35" s="55">
        <f>'Übersicht Schützen'!C20</f>
        <v>308.10000000000002</v>
      </c>
      <c r="E35" s="38">
        <f>'Übersicht Schützen'!D20</f>
        <v>308.39999999999998</v>
      </c>
      <c r="F35" s="38">
        <f>'Übersicht Schützen'!E20</f>
        <v>308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308.16666666666669</v>
      </c>
      <c r="K35" s="38">
        <f t="shared" si="8"/>
        <v>924.5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308.16666666666669</v>
      </c>
      <c r="U35" s="38">
        <f t="shared" si="7"/>
        <v>924.5</v>
      </c>
      <c r="V35" s="38">
        <f t="shared" si="9"/>
        <v>-2.6000000000000227</v>
      </c>
    </row>
    <row r="36" spans="1:44" s="51" customFormat="1" ht="18" customHeight="1" x14ac:dyDescent="0.35">
      <c r="A36" s="52">
        <v>20</v>
      </c>
      <c r="B36" s="57" t="str">
        <f>'Übersicht Schützen'!A21</f>
        <v>Küwen Dennis</v>
      </c>
      <c r="C36" s="92" t="str">
        <f>'Übersicht Schützen'!B21</f>
        <v>Börgermoor III</v>
      </c>
      <c r="D36" s="58">
        <f>'Übersicht Schützen'!C21</f>
        <v>309.3</v>
      </c>
      <c r="E36" s="42">
        <f>'Übersicht Schützen'!D21</f>
        <v>308.10000000000002</v>
      </c>
      <c r="F36" s="42">
        <f>'Übersicht Schützen'!E21</f>
        <v>305.10000000000002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307.50000000000006</v>
      </c>
      <c r="K36" s="42">
        <f t="shared" si="8"/>
        <v>922.50000000000011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307.50000000000006</v>
      </c>
      <c r="U36" s="42">
        <f t="shared" si="7"/>
        <v>922.50000000000011</v>
      </c>
      <c r="V36" s="42">
        <f t="shared" si="9"/>
        <v>-1.9999999999998863</v>
      </c>
    </row>
    <row r="37" spans="1:44" s="51" customFormat="1" ht="18" customHeight="1" x14ac:dyDescent="0.35">
      <c r="A37" s="50">
        <v>21</v>
      </c>
      <c r="B37" s="54" t="str">
        <f>'Übersicht Schützen'!A22</f>
        <v>Hanekamp Rudi</v>
      </c>
      <c r="C37" s="91" t="str">
        <f>'Übersicht Schützen'!B22</f>
        <v>Breddenberg IV</v>
      </c>
      <c r="D37" s="55">
        <f>'Übersicht Schützen'!C22</f>
        <v>304.2</v>
      </c>
      <c r="E37" s="38">
        <f>'Übersicht Schützen'!D22</f>
        <v>307.2</v>
      </c>
      <c r="F37" s="38">
        <f>'Übersicht Schützen'!E22</f>
        <v>307.3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306.23333333333335</v>
      </c>
      <c r="K37" s="38">
        <f t="shared" si="8"/>
        <v>918.7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306.23333333333335</v>
      </c>
      <c r="U37" s="38">
        <f t="shared" si="7"/>
        <v>918.7</v>
      </c>
      <c r="V37" s="38">
        <f t="shared" si="9"/>
        <v>-3.8000000000000682</v>
      </c>
    </row>
    <row r="38" spans="1:44" s="51" customFormat="1" ht="18" customHeight="1" x14ac:dyDescent="0.35">
      <c r="A38" s="29">
        <v>22</v>
      </c>
      <c r="B38" s="57" t="str">
        <f>'Übersicht Schützen'!A23</f>
        <v>Steenken Klaus</v>
      </c>
      <c r="C38" s="92" t="str">
        <f>'Übersicht Schützen'!B23</f>
        <v>Neuvrees I</v>
      </c>
      <c r="D38" s="58">
        <f>'Übersicht Schützen'!C23</f>
        <v>308</v>
      </c>
      <c r="E38" s="42">
        <f>'Übersicht Schützen'!D23</f>
        <v>303.39999999999998</v>
      </c>
      <c r="F38" s="42">
        <f>'Übersicht Schützen'!E23</f>
        <v>307.10000000000002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306.16666666666669</v>
      </c>
      <c r="K38" s="42">
        <f t="shared" si="8"/>
        <v>918.5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306.16666666666669</v>
      </c>
      <c r="U38" s="42">
        <f t="shared" si="7"/>
        <v>918.5</v>
      </c>
      <c r="V38" s="42">
        <f t="shared" si="9"/>
        <v>-0.20000000000004547</v>
      </c>
    </row>
    <row r="39" spans="1:44" s="51" customFormat="1" ht="18" customHeight="1" x14ac:dyDescent="0.35">
      <c r="A39" s="50">
        <v>23</v>
      </c>
      <c r="B39" s="54" t="str">
        <f>'Übersicht Schützen'!A24</f>
        <v>Segbers Bernhard</v>
      </c>
      <c r="C39" s="91" t="str">
        <f>'Übersicht Schützen'!B24</f>
        <v>Börgermoor III</v>
      </c>
      <c r="D39" s="55">
        <f>'Übersicht Schützen'!C24</f>
        <v>307.7</v>
      </c>
      <c r="E39" s="38">
        <f>'Übersicht Schützen'!D24</f>
        <v>305.7</v>
      </c>
      <c r="F39" s="38">
        <f>'Übersicht Schützen'!E24</f>
        <v>304.2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305.86666666666662</v>
      </c>
      <c r="K39" s="38">
        <f t="shared" si="8"/>
        <v>917.59999999999991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305.86666666666662</v>
      </c>
      <c r="U39" s="38">
        <f t="shared" si="7"/>
        <v>917.59999999999991</v>
      </c>
      <c r="V39" s="38">
        <f t="shared" si="9"/>
        <v>-0.90000000000009095</v>
      </c>
    </row>
    <row r="40" spans="1:44" s="51" customFormat="1" ht="18" customHeight="1" x14ac:dyDescent="0.35">
      <c r="A40" s="52">
        <v>24</v>
      </c>
      <c r="B40" s="57" t="str">
        <f>'Übersicht Schützen'!A25</f>
        <v>Rolfes Wilhelm</v>
      </c>
      <c r="C40" s="92" t="str">
        <f>'Übersicht Schützen'!B25</f>
        <v>Neuvrees I</v>
      </c>
      <c r="D40" s="58">
        <f>'Übersicht Schützen'!C25</f>
        <v>306.89999999999998</v>
      </c>
      <c r="E40" s="42">
        <f>'Übersicht Schützen'!D25</f>
        <v>302.5</v>
      </c>
      <c r="F40" s="42">
        <f>'Übersicht Schützen'!E25</f>
        <v>306.39999999999998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305.26666666666665</v>
      </c>
      <c r="K40" s="42">
        <f t="shared" si="8"/>
        <v>915.8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305.26666666666665</v>
      </c>
      <c r="U40" s="42">
        <f t="shared" si="7"/>
        <v>915.8</v>
      </c>
      <c r="V40" s="42">
        <f t="shared" si="9"/>
        <v>-1.7999999999999545</v>
      </c>
    </row>
    <row r="41" spans="1:44" s="51" customFormat="1" ht="18" customHeight="1" x14ac:dyDescent="0.35">
      <c r="A41" s="43">
        <v>25</v>
      </c>
      <c r="B41" s="54" t="str">
        <f>'Übersicht Schützen'!A26</f>
        <v>Thyen Werner</v>
      </c>
      <c r="C41" s="91" t="str">
        <f>'Übersicht Schützen'!B26</f>
        <v>Neuvrees I</v>
      </c>
      <c r="D41" s="55">
        <f>'Übersicht Schützen'!C26</f>
        <v>305.2</v>
      </c>
      <c r="E41" s="38">
        <f>'Übersicht Schützen'!D26</f>
        <v>307.5</v>
      </c>
      <c r="F41" s="38">
        <f>'Übersicht Schützen'!E26</f>
        <v>301.3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304.66666666666669</v>
      </c>
      <c r="K41" s="38">
        <f t="shared" si="8"/>
        <v>914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304.66666666666669</v>
      </c>
      <c r="U41" s="38">
        <f t="shared" si="7"/>
        <v>914</v>
      </c>
      <c r="V41" s="38">
        <f t="shared" si="9"/>
        <v>-1.7999999999999545</v>
      </c>
    </row>
    <row r="42" spans="1:44" s="51" customFormat="1" ht="18" customHeight="1" x14ac:dyDescent="0.35">
      <c r="A42" s="29">
        <v>26</v>
      </c>
      <c r="B42" s="57" t="str">
        <f>'Übersicht Schützen'!A27</f>
        <v>Menke Alexander</v>
      </c>
      <c r="C42" s="92" t="str">
        <f>'Übersicht Schützen'!B27</f>
        <v>Breddenberg IV</v>
      </c>
      <c r="D42" s="58">
        <f>'Übersicht Schützen'!C27</f>
        <v>295.3</v>
      </c>
      <c r="E42" s="42">
        <f>'Übersicht Schützen'!D27</f>
        <v>305.7</v>
      </c>
      <c r="F42" s="42">
        <f>'Übersicht Schützen'!E27</f>
        <v>306.2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302.40000000000003</v>
      </c>
      <c r="K42" s="42">
        <f t="shared" si="8"/>
        <v>907.2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302.40000000000003</v>
      </c>
      <c r="U42" s="42">
        <f t="shared" si="7"/>
        <v>907.2</v>
      </c>
      <c r="V42" s="42">
        <f t="shared" si="9"/>
        <v>-6.7999999999999545</v>
      </c>
    </row>
    <row r="43" spans="1:44" s="51" customFormat="1" ht="18" customHeight="1" x14ac:dyDescent="0.35">
      <c r="A43" s="50">
        <v>27</v>
      </c>
      <c r="B43" s="54" t="str">
        <f>'Übersicht Schützen'!A28</f>
        <v>Hanekamp Ulrich</v>
      </c>
      <c r="C43" s="91" t="str">
        <f>'Übersicht Schützen'!B28</f>
        <v>Spahnharrenstätte II</v>
      </c>
      <c r="D43" s="55">
        <f>'Übersicht Schützen'!C28</f>
        <v>299.7</v>
      </c>
      <c r="E43" s="38">
        <f>'Übersicht Schützen'!D28</f>
        <v>300.3</v>
      </c>
      <c r="F43" s="38">
        <f>'Übersicht Schützen'!E28</f>
        <v>301.39999999999998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300.46666666666664</v>
      </c>
      <c r="K43" s="38">
        <f t="shared" si="8"/>
        <v>901.4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300.46666666666664</v>
      </c>
      <c r="U43" s="38">
        <f t="shared" si="7"/>
        <v>901.4</v>
      </c>
      <c r="V43" s="38">
        <f t="shared" si="9"/>
        <v>-5.8000000000000682</v>
      </c>
    </row>
    <row r="44" spans="1:44" s="51" customFormat="1" ht="18" customHeight="1" x14ac:dyDescent="0.35">
      <c r="A44" s="29">
        <v>28</v>
      </c>
      <c r="B44" s="57" t="str">
        <f>'Übersicht Schützen'!A29</f>
        <v>Jansen Martin</v>
      </c>
      <c r="C44" s="92" t="str">
        <f>'Übersicht Schützen'!B29</f>
        <v>Breddenberg IV</v>
      </c>
      <c r="D44" s="58">
        <f>'Übersicht Schützen'!C29</f>
        <v>298.5</v>
      </c>
      <c r="E44" s="42">
        <f>'Übersicht Schützen'!D29</f>
        <v>301.2</v>
      </c>
      <c r="F44" s="42">
        <f>'Übersicht Schützen'!E29</f>
        <v>300.60000000000002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300.10000000000002</v>
      </c>
      <c r="K44" s="42">
        <f t="shared" si="8"/>
        <v>900.30000000000007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300.10000000000002</v>
      </c>
      <c r="U44" s="42">
        <f t="shared" si="7"/>
        <v>900.30000000000007</v>
      </c>
      <c r="V44" s="42">
        <f t="shared" si="9"/>
        <v>-1.0999999999999091</v>
      </c>
    </row>
    <row r="45" spans="1:44" s="51" customFormat="1" ht="18" customHeight="1" x14ac:dyDescent="0.35">
      <c r="A45" s="50">
        <v>29</v>
      </c>
      <c r="B45" s="54" t="str">
        <f>'Übersicht Schützen'!A30</f>
        <v>Sebers Tobias</v>
      </c>
      <c r="C45" s="91" t="str">
        <f>'Übersicht Schützen'!B30</f>
        <v>Börgerwald II</v>
      </c>
      <c r="D45" s="55">
        <f>'Übersicht Schützen'!C30</f>
        <v>297.10000000000002</v>
      </c>
      <c r="E45" s="38">
        <f>'Übersicht Schützen'!D30</f>
        <v>302.7</v>
      </c>
      <c r="F45" s="38">
        <f>'Übersicht Schützen'!E30</f>
        <v>296.3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298.7</v>
      </c>
      <c r="K45" s="38">
        <f t="shared" si="8"/>
        <v>896.09999999999991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298.7</v>
      </c>
      <c r="U45" s="38">
        <f t="shared" si="7"/>
        <v>896.09999999999991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Walker Stefan</v>
      </c>
      <c r="C46" s="92" t="str">
        <f>'Übersicht Schützen'!B31</f>
        <v>Börgerwald II</v>
      </c>
      <c r="D46" s="58">
        <f>'Übersicht Schützen'!C31</f>
        <v>288.10000000000002</v>
      </c>
      <c r="E46" s="42">
        <f>'Übersicht Schützen'!D31</f>
        <v>295.3</v>
      </c>
      <c r="F46" s="42">
        <f>'Übersicht Schützen'!E31</f>
        <v>302.89999999999998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295.43333333333334</v>
      </c>
      <c r="K46" s="42">
        <f t="shared" si="8"/>
        <v>886.30000000000007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295.43333333333334</v>
      </c>
      <c r="U46" s="42">
        <f t="shared" si="7"/>
        <v>886.30000000000007</v>
      </c>
      <c r="V46" s="42">
        <f t="shared" si="9"/>
        <v>-9.7999999999998408</v>
      </c>
    </row>
    <row r="47" spans="1:44" s="51" customFormat="1" ht="18" customHeight="1" x14ac:dyDescent="0.35">
      <c r="A47" s="50">
        <v>31</v>
      </c>
      <c r="B47" s="54" t="str">
        <f>'Übersicht Schützen'!A32</f>
        <v>Schütze 29</v>
      </c>
      <c r="C47" s="91" t="str">
        <f>'Übersicht Schützen'!B32</f>
        <v>Spahnharrenstätte III</v>
      </c>
      <c r="D47" s="55">
        <f>'Übersicht Schützen'!C32</f>
        <v>0</v>
      </c>
      <c r="E47" s="38">
        <f>'Übersicht Schützen'!D32</f>
        <v>307.39999999999998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307.39999999999998</v>
      </c>
      <c r="K47" s="38">
        <f t="shared" si="8"/>
        <v>307.39999999999998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307.39999999999998</v>
      </c>
      <c r="U47" s="38">
        <f t="shared" si="7"/>
        <v>307.39999999999998</v>
      </c>
      <c r="V47" s="38">
        <f t="shared" ref="V47:V50" si="10">(U46-U47)*-1</f>
        <v>-578.90000000000009</v>
      </c>
    </row>
    <row r="48" spans="1:44" s="51" customFormat="1" ht="18" customHeight="1" x14ac:dyDescent="0.35">
      <c r="A48" s="29">
        <v>32</v>
      </c>
      <c r="B48" s="57" t="str">
        <f>'Übersicht Schützen'!A33</f>
        <v>Schütze 11</v>
      </c>
      <c r="C48" s="92" t="str">
        <f>'Übersicht Schützen'!B33</f>
        <v>Spahnharrenstätte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300.8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300.8</v>
      </c>
      <c r="K48" s="42">
        <f t="shared" si="8"/>
        <v>300.8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300.8</v>
      </c>
      <c r="U48" s="42">
        <f t="shared" si="7"/>
        <v>300.8</v>
      </c>
      <c r="V48" s="42">
        <f t="shared" si="10"/>
        <v>-6.5999999999999659</v>
      </c>
    </row>
    <row r="49" spans="1:22" s="51" customFormat="1" ht="18" customHeight="1" x14ac:dyDescent="0.35">
      <c r="A49" s="50">
        <v>33</v>
      </c>
      <c r="B49" s="54" t="str">
        <f>'Übersicht Schützen'!A34</f>
        <v>Schütze 30</v>
      </c>
      <c r="C49" s="91" t="str">
        <f>'Übersicht Schützen'!B34</f>
        <v>Spahnharrenstätte III</v>
      </c>
      <c r="D49" s="55">
        <f>'Übersicht Schützen'!C34</f>
        <v>0</v>
      </c>
      <c r="E49" s="38">
        <f>'Übersicht Schützen'!D34</f>
        <v>299.10000000000002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299.10000000000002</v>
      </c>
      <c r="K49" s="38">
        <f t="shared" si="8"/>
        <v>299.10000000000002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299.10000000000002</v>
      </c>
      <c r="U49" s="38">
        <f t="shared" si="7"/>
        <v>299.10000000000002</v>
      </c>
      <c r="V49" s="38">
        <f t="shared" si="10"/>
        <v>-1.6999999999999886</v>
      </c>
    </row>
    <row r="50" spans="1:22" s="51" customFormat="1" ht="18" customHeight="1" x14ac:dyDescent="0.35">
      <c r="A50" s="29">
        <v>34</v>
      </c>
      <c r="B50" s="57" t="str">
        <f>'Übersicht Schützen'!A35</f>
        <v>Schütze 6</v>
      </c>
      <c r="C50" s="92" t="str">
        <f>'Übersicht Schützen'!B35</f>
        <v>Börgermoor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-299.10000000000002</v>
      </c>
    </row>
    <row r="51" spans="1:22" s="51" customFormat="1" ht="18" customHeight="1" x14ac:dyDescent="0.35">
      <c r="A51" s="50">
        <v>35</v>
      </c>
      <c r="B51" s="54" t="str">
        <f>'Übersicht Schützen'!A36</f>
        <v>Schütze 12</v>
      </c>
      <c r="C51" s="91" t="str">
        <f>'Übersicht Schützen'!B36</f>
        <v>Spahnharrenstätte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308.06333333333339</v>
      </c>
      <c r="E54" s="36">
        <f>IF(Formelhilfe!C45 &gt; 0, SUM(E17:E52)/Formelhilfe!C45, 0)</f>
        <v>308.64999999999998</v>
      </c>
      <c r="F54" s="36">
        <f>IF(Formelhilfe!D45 &gt; 0, SUM(F17:F52)/Formelhilfe!D45, 0)</f>
        <v>307.85161290322577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307.84545454545457</v>
      </c>
      <c r="K54" s="37">
        <f>IF(SUM(K17:K52)&lt;&gt;0,AVERAGEIF(K17:K52,"&lt;&gt;0"),0)</f>
        <v>868.54848484848469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307.84545454545457</v>
      </c>
      <c r="U54" s="117">
        <f>(K54+S54)</f>
        <v>868.54848484848469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63500</xdr:colOff>
                    <xdr:row>13</xdr:row>
                    <xdr:rowOff>82550</xdr:rowOff>
                  </from>
                  <to>
                    <xdr:col>16</xdr:col>
                    <xdr:colOff>406400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101600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36328125" style="67" bestFit="1" customWidth="1"/>
    <col min="2" max="2" width="20.54296875" style="67" customWidth="1"/>
    <col min="3" max="3" width="16.90625" style="67" customWidth="1"/>
    <col min="4" max="4" width="16.08984375" style="94" customWidth="1"/>
    <col min="5" max="5" width="9.90625" style="67" customWidth="1"/>
    <col min="6" max="6" width="7" style="67" hidden="1" customWidth="1"/>
    <col min="7" max="7" width="8.90625" style="67" hidden="1" customWidth="1"/>
    <col min="8" max="8" width="2.36328125" style="67" hidden="1" customWidth="1"/>
    <col min="9" max="9" width="8.90625" style="67" hidden="1" customWidth="1"/>
    <col min="10" max="10" width="2.36328125" style="67" hidden="1" customWidth="1"/>
    <col min="11" max="11" width="8.90625" style="67" hidden="1" customWidth="1"/>
    <col min="12" max="12" width="2.36328125" style="67" hidden="1" customWidth="1"/>
    <col min="13" max="13" width="8.90625" style="67" hidden="1" customWidth="1"/>
    <col min="14" max="14" width="2.36328125" style="67" hidden="1" customWidth="1"/>
    <col min="15" max="15" width="8.90625" style="67" hidden="1" customWidth="1"/>
    <col min="16" max="16" width="2.36328125" style="67" hidden="1" customWidth="1"/>
    <col min="17" max="17" width="8.90625" style="67" hidden="1" customWidth="1"/>
    <col min="18" max="18" width="2.36328125" style="67" hidden="1" customWidth="1"/>
    <col min="19" max="19" width="22" style="67" hidden="1" customWidth="1"/>
    <col min="20" max="20" width="7.08984375" style="67" customWidth="1"/>
    <col min="21" max="21" width="14.08984375" style="67" bestFit="1" customWidth="1"/>
    <col min="22" max="22" width="5.54296875" style="67" customWidth="1"/>
    <col min="23" max="26" width="10.08984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08984375" style="74" customWidth="1"/>
    <col min="31" max="31" width="19.089843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Börgermoor</v>
      </c>
      <c r="Z1" s="175"/>
    </row>
    <row r="2" spans="1:29" ht="15" customHeight="1" x14ac:dyDescent="0.35">
      <c r="A2" s="93">
        <v>1</v>
      </c>
      <c r="B2" s="111" t="s">
        <v>88</v>
      </c>
      <c r="D2" s="105">
        <f>G46</f>
        <v>932.5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07.09.25</v>
      </c>
      <c r="Z2" s="175"/>
    </row>
    <row r="3" spans="1:29" ht="15" customHeight="1" x14ac:dyDescent="0.35">
      <c r="A3" s="93">
        <v>2</v>
      </c>
      <c r="B3" s="111" t="s">
        <v>89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90</v>
      </c>
      <c r="D4" s="105">
        <f>K46</f>
        <v>932.7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91</v>
      </c>
      <c r="D5" s="105">
        <f>M46</f>
        <v>937.4</v>
      </c>
      <c r="E5" s="110" t="str">
        <f>IF(N46&gt;4,"Es sind zu viele Schützen in Wertung!"," ")</f>
        <v xml:space="preserve"> </v>
      </c>
      <c r="W5" s="103"/>
      <c r="X5" s="107" t="s">
        <v>45</v>
      </c>
      <c r="Y5" s="177" t="s">
        <v>129</v>
      </c>
      <c r="Z5" s="178"/>
      <c r="AA5" s="103"/>
    </row>
    <row r="6" spans="1:29" ht="15" customHeight="1" x14ac:dyDescent="0.35">
      <c r="A6" s="93">
        <v>5</v>
      </c>
      <c r="B6" s="111" t="s">
        <v>92</v>
      </c>
      <c r="D6" s="105">
        <f>O46</f>
        <v>942.8</v>
      </c>
      <c r="E6" s="110" t="str">
        <f>IF(P46&gt;4,"Es sind zu viele Schützen in Wertung!"," ")</f>
        <v xml:space="preserve"> </v>
      </c>
      <c r="W6" s="103"/>
      <c r="X6" s="107" t="s">
        <v>44</v>
      </c>
      <c r="Y6" s="177" t="s">
        <v>130</v>
      </c>
      <c r="Z6" s="178"/>
      <c r="AA6" s="103"/>
    </row>
    <row r="7" spans="1:29" ht="15" customHeight="1" x14ac:dyDescent="0.35">
      <c r="A7" s="93">
        <v>6</v>
      </c>
      <c r="B7" s="111" t="s">
        <v>93</v>
      </c>
      <c r="D7" s="105">
        <f>Q46</f>
        <v>932</v>
      </c>
      <c r="E7" s="110" t="str">
        <f>IF(R46&gt;4,"Es sind zu viele Schützen in Wertung!"," ")</f>
        <v xml:space="preserve"> </v>
      </c>
      <c r="W7" s="103"/>
      <c r="X7" s="109" t="s">
        <v>53</v>
      </c>
      <c r="Y7" s="177" t="s">
        <v>129</v>
      </c>
      <c r="Z7" s="178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2" t="s">
        <v>32</v>
      </c>
      <c r="X9" s="173"/>
      <c r="Y9" s="173"/>
      <c r="Z9" s="174"/>
    </row>
    <row r="10" spans="1:29" ht="12.9" customHeight="1" x14ac:dyDescent="0.35">
      <c r="A10" s="93">
        <v>1</v>
      </c>
      <c r="B10" s="153" t="s">
        <v>98</v>
      </c>
      <c r="C10" s="152" t="s">
        <v>88</v>
      </c>
      <c r="D10" s="152">
        <v>308.10000000000002</v>
      </c>
      <c r="E10" s="151"/>
      <c r="F10" s="67">
        <f>IF(E10="x","0",D10)</f>
        <v>308.10000000000002</v>
      </c>
      <c r="G10" s="67">
        <f>IF(C10=$B$2,F10,0)</f>
        <v>308.10000000000002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5">
      <c r="A11" s="93">
        <v>2</v>
      </c>
      <c r="B11" s="153" t="s">
        <v>99</v>
      </c>
      <c r="C11" s="152" t="s">
        <v>88</v>
      </c>
      <c r="D11" s="152">
        <v>313.39999999999998</v>
      </c>
      <c r="E11" s="151"/>
      <c r="F11" s="67">
        <f t="shared" ref="F11:F45" si="0">IF(E11="x","0",D11)</f>
        <v>313.39999999999998</v>
      </c>
      <c r="G11" s="67">
        <f t="shared" ref="G11:G45" si="1">IF(C11=$B$2,F11,0)</f>
        <v>313.39999999999998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5">
      <c r="A12" s="93">
        <v>3</v>
      </c>
      <c r="B12" s="153" t="s">
        <v>100</v>
      </c>
      <c r="C12" s="152" t="s">
        <v>88</v>
      </c>
      <c r="D12" s="152">
        <v>309.8</v>
      </c>
      <c r="E12" s="151"/>
      <c r="F12" s="67">
        <f t="shared" si="0"/>
        <v>309.8</v>
      </c>
      <c r="G12" s="67">
        <f t="shared" si="1"/>
        <v>309.8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5">
      <c r="A13" s="93">
        <v>4</v>
      </c>
      <c r="B13" s="153" t="s">
        <v>101</v>
      </c>
      <c r="C13" s="152" t="s">
        <v>88</v>
      </c>
      <c r="D13" s="152">
        <v>307.7</v>
      </c>
      <c r="E13" s="151" t="s">
        <v>102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5">
      <c r="A14" s="93">
        <v>5</v>
      </c>
      <c r="B14" s="153" t="s">
        <v>103</v>
      </c>
      <c r="C14" s="152" t="s">
        <v>88</v>
      </c>
      <c r="D14" s="152">
        <v>309.3</v>
      </c>
      <c r="E14" s="151"/>
      <c r="F14" s="67">
        <f t="shared" si="0"/>
        <v>309.3</v>
      </c>
      <c r="G14" s="67">
        <f t="shared" si="1"/>
        <v>309.3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5">
      <c r="A15" s="93">
        <v>6</v>
      </c>
      <c r="B15" s="153" t="s">
        <v>49</v>
      </c>
      <c r="C15" s="152" t="s">
        <v>88</v>
      </c>
      <c r="D15" s="152"/>
      <c r="E15" s="151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5">
      <c r="A16" s="93">
        <v>7</v>
      </c>
      <c r="B16" s="153" t="s">
        <v>104</v>
      </c>
      <c r="C16" s="152" t="s">
        <v>89</v>
      </c>
      <c r="D16" s="152">
        <v>312.3</v>
      </c>
      <c r="E16" s="151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5">
      <c r="A17" s="93">
        <v>8</v>
      </c>
      <c r="B17" s="153" t="s">
        <v>105</v>
      </c>
      <c r="C17" s="152" t="s">
        <v>89</v>
      </c>
      <c r="D17" s="152">
        <v>308.7</v>
      </c>
      <c r="E17" s="151"/>
      <c r="F17" s="67">
        <f t="shared" si="0"/>
        <v>308.7</v>
      </c>
      <c r="G17" s="67">
        <f t="shared" si="1"/>
        <v>0</v>
      </c>
      <c r="H17" s="67">
        <f t="shared" si="2"/>
        <v>0</v>
      </c>
      <c r="I17" s="67">
        <f t="shared" si="3"/>
        <v>308.7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5">
      <c r="A18" s="93">
        <v>9</v>
      </c>
      <c r="B18" s="153" t="s">
        <v>106</v>
      </c>
      <c r="C18" s="152" t="s">
        <v>89</v>
      </c>
      <c r="D18" s="152">
        <v>315.2</v>
      </c>
      <c r="E18" s="151"/>
      <c r="F18" s="67">
        <f t="shared" si="0"/>
        <v>315.2</v>
      </c>
      <c r="G18" s="67">
        <f t="shared" si="1"/>
        <v>0</v>
      </c>
      <c r="H18" s="67">
        <f t="shared" si="2"/>
        <v>0</v>
      </c>
      <c r="I18" s="67">
        <f t="shared" si="3"/>
        <v>315.2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5">
      <c r="A19" s="93">
        <v>10</v>
      </c>
      <c r="B19" s="153" t="s">
        <v>107</v>
      </c>
      <c r="C19" s="152" t="s">
        <v>89</v>
      </c>
      <c r="D19" s="152">
        <v>299.7</v>
      </c>
      <c r="E19" s="151"/>
      <c r="F19" s="67">
        <f t="shared" si="0"/>
        <v>299.7</v>
      </c>
      <c r="G19" s="67">
        <f t="shared" si="1"/>
        <v>0</v>
      </c>
      <c r="H19" s="67">
        <f t="shared" si="2"/>
        <v>0</v>
      </c>
      <c r="I19" s="67">
        <f t="shared" si="3"/>
        <v>299.7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5">
      <c r="A20" s="93">
        <v>11</v>
      </c>
      <c r="B20" s="153" t="s">
        <v>50</v>
      </c>
      <c r="C20" s="152" t="s">
        <v>89</v>
      </c>
      <c r="D20" s="152"/>
      <c r="E20" s="151" t="s">
        <v>102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5">
      <c r="A21" s="93">
        <v>12</v>
      </c>
      <c r="B21" s="153" t="s">
        <v>51</v>
      </c>
      <c r="C21" s="152" t="s">
        <v>89</v>
      </c>
      <c r="D21" s="152"/>
      <c r="E21" s="151" t="s">
        <v>102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5">
      <c r="A22" s="93">
        <v>13</v>
      </c>
      <c r="B22" s="153" t="s">
        <v>108</v>
      </c>
      <c r="C22" s="152" t="s">
        <v>90</v>
      </c>
      <c r="D22" s="152">
        <v>312.5</v>
      </c>
      <c r="E22" s="152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5">
      <c r="A23" s="93">
        <v>14</v>
      </c>
      <c r="B23" s="153" t="s">
        <v>109</v>
      </c>
      <c r="C23" s="152" t="s">
        <v>90</v>
      </c>
      <c r="D23" s="152">
        <v>309.3</v>
      </c>
      <c r="E23" s="151"/>
      <c r="F23" s="67">
        <f t="shared" si="0"/>
        <v>309.3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5">
      <c r="A24" s="93">
        <v>15</v>
      </c>
      <c r="B24" s="153" t="s">
        <v>110</v>
      </c>
      <c r="C24" s="152" t="s">
        <v>90</v>
      </c>
      <c r="D24" s="152">
        <v>310.89999999999998</v>
      </c>
      <c r="E24" s="151"/>
      <c r="F24" s="67">
        <f t="shared" si="0"/>
        <v>310.89999999999998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5">
      <c r="A25" s="93">
        <v>16</v>
      </c>
      <c r="B25" s="153" t="s">
        <v>111</v>
      </c>
      <c r="C25" s="152" t="s">
        <v>90</v>
      </c>
      <c r="D25" s="152">
        <v>304.2</v>
      </c>
      <c r="E25" s="151"/>
      <c r="F25" s="67">
        <f t="shared" si="0"/>
        <v>304.2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304.2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5">
      <c r="A26" s="93">
        <v>17</v>
      </c>
      <c r="B26" s="153" t="s">
        <v>112</v>
      </c>
      <c r="C26" s="152" t="s">
        <v>90</v>
      </c>
      <c r="D26" s="152">
        <v>298.5</v>
      </c>
      <c r="E26" s="151" t="s">
        <v>102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5">
      <c r="A27" s="93">
        <v>18</v>
      </c>
      <c r="B27" s="153" t="s">
        <v>113</v>
      </c>
      <c r="C27" s="152" t="s">
        <v>90</v>
      </c>
      <c r="D27" s="152">
        <v>295.3</v>
      </c>
      <c r="E27" s="151" t="s">
        <v>102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5">
      <c r="A28" s="93">
        <v>19</v>
      </c>
      <c r="B28" s="153" t="s">
        <v>114</v>
      </c>
      <c r="C28" s="152" t="s">
        <v>91</v>
      </c>
      <c r="D28" s="152">
        <v>307.8</v>
      </c>
      <c r="E28" s="151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5">
      <c r="A29" s="93">
        <v>20</v>
      </c>
      <c r="B29" s="153" t="s">
        <v>115</v>
      </c>
      <c r="C29" s="152" t="s">
        <v>91</v>
      </c>
      <c r="D29" s="152">
        <v>313.2</v>
      </c>
      <c r="E29" s="151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5">
      <c r="A30" s="93">
        <v>21</v>
      </c>
      <c r="B30" s="153" t="s">
        <v>116</v>
      </c>
      <c r="C30" s="152" t="s">
        <v>91</v>
      </c>
      <c r="D30" s="152">
        <v>313.7</v>
      </c>
      <c r="E30" s="151"/>
      <c r="F30" s="67">
        <f t="shared" si="0"/>
        <v>313.7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5">
      <c r="A31" s="93">
        <v>22</v>
      </c>
      <c r="B31" s="153" t="s">
        <v>117</v>
      </c>
      <c r="C31" s="152" t="s">
        <v>91</v>
      </c>
      <c r="D31" s="152">
        <v>310.5</v>
      </c>
      <c r="E31" s="151"/>
      <c r="F31" s="67">
        <f t="shared" si="0"/>
        <v>310.5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5">
      <c r="A32" s="93">
        <v>23</v>
      </c>
      <c r="B32" s="153" t="s">
        <v>118</v>
      </c>
      <c r="C32" s="152" t="s">
        <v>91</v>
      </c>
      <c r="D32" s="152">
        <v>297.10000000000002</v>
      </c>
      <c r="E32" s="151" t="s">
        <v>102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5">
      <c r="A33" s="93">
        <v>24</v>
      </c>
      <c r="B33" s="153" t="s">
        <v>119</v>
      </c>
      <c r="C33" s="152" t="s">
        <v>91</v>
      </c>
      <c r="D33" s="152">
        <v>288.10000000000002</v>
      </c>
      <c r="E33" s="151" t="s">
        <v>102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5">
      <c r="A34" s="93">
        <v>25</v>
      </c>
      <c r="B34" s="153" t="s">
        <v>120</v>
      </c>
      <c r="C34" s="152" t="s">
        <v>92</v>
      </c>
      <c r="D34" s="152">
        <v>312.5</v>
      </c>
      <c r="E34" s="151"/>
      <c r="F34" s="67">
        <f t="shared" si="0"/>
        <v>312.5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5">
      <c r="A35" s="93">
        <v>26</v>
      </c>
      <c r="B35" s="153" t="s">
        <v>121</v>
      </c>
      <c r="C35" s="152" t="s">
        <v>92</v>
      </c>
      <c r="D35" s="152">
        <v>309.7</v>
      </c>
      <c r="E35" s="151"/>
      <c r="F35" s="67">
        <f t="shared" si="0"/>
        <v>309.7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5">
      <c r="A36" s="93">
        <v>27</v>
      </c>
      <c r="B36" s="149" t="s">
        <v>123</v>
      </c>
      <c r="C36" s="150" t="s">
        <v>92</v>
      </c>
      <c r="D36" s="150">
        <v>315.2</v>
      </c>
      <c r="E36" s="151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5">
      <c r="A37" s="93">
        <v>28</v>
      </c>
      <c r="B37" s="153" t="s">
        <v>122</v>
      </c>
      <c r="C37" s="152" t="s">
        <v>92</v>
      </c>
      <c r="D37" s="152">
        <v>315.10000000000002</v>
      </c>
      <c r="E37" s="151"/>
      <c r="F37" s="67">
        <f t="shared" si="0"/>
        <v>315.10000000000002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315.10000000000002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5">
      <c r="A38" s="93">
        <v>29</v>
      </c>
      <c r="B38" s="153" t="s">
        <v>72</v>
      </c>
      <c r="C38" s="152" t="s">
        <v>92</v>
      </c>
      <c r="D38" s="152"/>
      <c r="E38" s="151" t="s">
        <v>102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5">
      <c r="A39" s="93">
        <v>30</v>
      </c>
      <c r="B39" s="153" t="s">
        <v>52</v>
      </c>
      <c r="C39" s="152" t="s">
        <v>92</v>
      </c>
      <c r="D39" s="152"/>
      <c r="E39" s="151" t="s">
        <v>102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5">
      <c r="A40" s="93">
        <v>31</v>
      </c>
      <c r="B40" s="153" t="s">
        <v>124</v>
      </c>
      <c r="C40" s="152" t="s">
        <v>93</v>
      </c>
      <c r="D40" s="152">
        <v>311.7</v>
      </c>
      <c r="E40" s="151"/>
      <c r="F40" s="67">
        <f t="shared" si="0"/>
        <v>311.7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5">
      <c r="A41" s="93">
        <v>32</v>
      </c>
      <c r="B41" s="153" t="s">
        <v>125</v>
      </c>
      <c r="C41" s="152" t="s">
        <v>93</v>
      </c>
      <c r="D41" s="152">
        <v>312.3</v>
      </c>
      <c r="E41" s="151"/>
      <c r="F41" s="67">
        <f t="shared" si="0"/>
        <v>312.3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312.3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5">
      <c r="A42" s="93">
        <v>33</v>
      </c>
      <c r="B42" s="153" t="s">
        <v>126</v>
      </c>
      <c r="C42" s="152" t="s">
        <v>93</v>
      </c>
      <c r="D42" s="152">
        <v>308</v>
      </c>
      <c r="E42" s="151"/>
      <c r="F42" s="67">
        <f t="shared" si="0"/>
        <v>308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5">
      <c r="A43" s="93">
        <v>34</v>
      </c>
      <c r="B43" s="153" t="s">
        <v>127</v>
      </c>
      <c r="C43" s="152" t="s">
        <v>93</v>
      </c>
      <c r="D43" s="152">
        <v>306.89999999999998</v>
      </c>
      <c r="E43" s="151"/>
      <c r="F43" s="67">
        <f t="shared" si="0"/>
        <v>306.89999999999998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306.89999999999998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5">
      <c r="A44" s="93">
        <v>35</v>
      </c>
      <c r="B44" s="153" t="s">
        <v>128</v>
      </c>
      <c r="C44" s="152" t="s">
        <v>93</v>
      </c>
      <c r="D44" s="152">
        <v>305.2</v>
      </c>
      <c r="E44" s="151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5">
      <c r="A45" s="93">
        <v>36</v>
      </c>
      <c r="B45" s="153" t="s">
        <v>73</v>
      </c>
      <c r="C45" s="152" t="s">
        <v>93</v>
      </c>
      <c r="D45" s="152"/>
      <c r="E45" s="151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932.5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932.7</v>
      </c>
      <c r="L46" s="67">
        <f>SUM(L10:L45)</f>
        <v>4</v>
      </c>
      <c r="M46" s="67">
        <f>LARGE(M10:M45,1)+LARGE(M10:M45,2)+LARGE(M10:M45,3)</f>
        <v>937.4</v>
      </c>
      <c r="N46" s="67">
        <f>SUM(N10:N45)</f>
        <v>4</v>
      </c>
      <c r="O46" s="67">
        <f>LARGE(O10:O45,1)+LARGE(O10:O45,2)+LARGE(O10:O45,3)</f>
        <v>942.8</v>
      </c>
      <c r="P46" s="67">
        <f>SUM(P10:P45)</f>
        <v>4</v>
      </c>
      <c r="Q46" s="67">
        <f>LARGE(Q10:Q45,1)+LARGE(Q10:Q45,2)+LARGE(Q10:Q45,3)</f>
        <v>932</v>
      </c>
      <c r="R46" s="67">
        <f>SUM(R10:S45)</f>
        <v>4</v>
      </c>
    </row>
    <row r="47" spans="1:29" ht="15" customHeight="1" x14ac:dyDescent="0.35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T41" sqref="T41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Übersicht!E4</f>
        <v>Börgerwald</v>
      </c>
      <c r="X1" s="179"/>
    </row>
    <row r="2" spans="1:29" x14ac:dyDescent="0.35">
      <c r="A2" s="106">
        <v>1</v>
      </c>
      <c r="B2" s="64" t="str">
        <f>'Wettkampf 1'!B2</f>
        <v>Börgermoor III</v>
      </c>
      <c r="D2" s="73">
        <f>G46</f>
        <v>931.19999999999993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Übersicht!E3</f>
        <v>21.09.25</v>
      </c>
      <c r="X2" s="179"/>
    </row>
    <row r="3" spans="1:29" x14ac:dyDescent="0.35">
      <c r="A3" s="106">
        <v>2</v>
      </c>
      <c r="B3" s="64" t="str">
        <f>'Wettkampf 1'!B3</f>
        <v>Spahnharrenstätte II</v>
      </c>
      <c r="D3" s="73">
        <f>I46</f>
        <v>938.59999999999991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Breddenberg IV</v>
      </c>
      <c r="D4" s="73">
        <f>K46</f>
        <v>932.3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Börgerwald II</v>
      </c>
      <c r="D5" s="73">
        <f>M46</f>
        <v>941.19999999999993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131</v>
      </c>
      <c r="X5" s="178"/>
      <c r="Y5" s="76"/>
    </row>
    <row r="6" spans="1:29" x14ac:dyDescent="0.35">
      <c r="A6" s="106">
        <v>5</v>
      </c>
      <c r="B6" s="64" t="str">
        <f>'Wettkampf 1'!B6</f>
        <v>Spahnharrenstätte III</v>
      </c>
      <c r="D6" s="73">
        <f>O46</f>
        <v>945.2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132</v>
      </c>
      <c r="X6" s="181"/>
      <c r="Y6" s="76"/>
    </row>
    <row r="7" spans="1:29" x14ac:dyDescent="0.35">
      <c r="A7" s="106">
        <v>6</v>
      </c>
      <c r="B7" s="64" t="str">
        <f>'Wettkampf 1'!B7</f>
        <v>Neuvrees I</v>
      </c>
      <c r="D7" s="73">
        <f>Q46</f>
        <v>927</v>
      </c>
      <c r="E7" s="110" t="str">
        <f>IF(R46&gt;4,"Es sind zu viele Schützen in Wertung!"," ")</f>
        <v xml:space="preserve"> </v>
      </c>
      <c r="U7" s="76"/>
      <c r="V7" s="107" t="s">
        <v>53</v>
      </c>
      <c r="W7" s="182" t="s">
        <v>131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154">
        <v>308.39999999999998</v>
      </c>
      <c r="E10" s="155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103</v>
      </c>
      <c r="V10" s="156">
        <v>103.6</v>
      </c>
      <c r="W10" s="156">
        <v>101.8</v>
      </c>
      <c r="X10" s="87">
        <f>U10+V10+W10</f>
        <v>308.39999999999998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154">
        <v>312.7</v>
      </c>
      <c r="E11" s="155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103.1</v>
      </c>
      <c r="V11" s="157">
        <v>104.8</v>
      </c>
      <c r="W11" s="157">
        <v>104.8</v>
      </c>
      <c r="X11" s="88">
        <f t="shared" ref="X11:X39" si="13">U11+V11+W11</f>
        <v>312.7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154">
        <v>310.10000000000002</v>
      </c>
      <c r="E12" s="155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102.1</v>
      </c>
      <c r="V12" s="157">
        <v>105.4</v>
      </c>
      <c r="W12" s="157">
        <v>102.6</v>
      </c>
      <c r="X12" s="88">
        <f t="shared" si="13"/>
        <v>310.10000000000002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154">
        <v>305.7</v>
      </c>
      <c r="E13" s="155" t="s">
        <v>102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99.6</v>
      </c>
      <c r="V13" s="157">
        <v>103.3</v>
      </c>
      <c r="W13" s="157">
        <v>102.8</v>
      </c>
      <c r="X13" s="88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154">
        <v>308.10000000000002</v>
      </c>
      <c r="E14" s="155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101.4</v>
      </c>
      <c r="V14" s="157">
        <v>103.1</v>
      </c>
      <c r="W14" s="157">
        <v>103.6</v>
      </c>
      <c r="X14" s="88">
        <f t="shared" si="13"/>
        <v>308.10000000000002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154">
        <v>314.2</v>
      </c>
      <c r="E16" s="155"/>
      <c r="F16" s="68">
        <f t="shared" si="0"/>
        <v>314.2</v>
      </c>
      <c r="G16" s="69">
        <f t="shared" si="1"/>
        <v>0</v>
      </c>
      <c r="H16" s="69">
        <f t="shared" si="2"/>
        <v>0</v>
      </c>
      <c r="I16" s="69">
        <f t="shared" si="3"/>
        <v>314.2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103.7</v>
      </c>
      <c r="V16" s="157">
        <v>104.9</v>
      </c>
      <c r="W16" s="157">
        <v>105.6</v>
      </c>
      <c r="X16" s="88">
        <f t="shared" si="13"/>
        <v>314.20000000000005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154">
        <v>311.8</v>
      </c>
      <c r="E17" s="155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102.9</v>
      </c>
      <c r="V17" s="157">
        <v>104.2</v>
      </c>
      <c r="W17" s="157">
        <v>104.7</v>
      </c>
      <c r="X17" s="88">
        <f t="shared" si="13"/>
        <v>311.8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154">
        <v>312.60000000000002</v>
      </c>
      <c r="E18" s="155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103.8</v>
      </c>
      <c r="V18" s="157">
        <v>105.6</v>
      </c>
      <c r="W18" s="157">
        <v>103.2</v>
      </c>
      <c r="X18" s="88">
        <f t="shared" si="13"/>
        <v>312.59999999999997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154">
        <v>300.3</v>
      </c>
      <c r="E19" s="155"/>
      <c r="F19" s="68">
        <f t="shared" si="0"/>
        <v>300.3</v>
      </c>
      <c r="G19" s="69">
        <f t="shared" si="1"/>
        <v>0</v>
      </c>
      <c r="H19" s="69">
        <f t="shared" si="2"/>
        <v>0</v>
      </c>
      <c r="I19" s="69">
        <f t="shared" si="3"/>
        <v>300.3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98.2</v>
      </c>
      <c r="V19" s="157">
        <v>101.2</v>
      </c>
      <c r="W19" s="157">
        <v>100.9</v>
      </c>
      <c r="X19" s="88">
        <f t="shared" si="13"/>
        <v>300.3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154"/>
      <c r="E20" s="155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154"/>
      <c r="E21" s="155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154">
        <v>304.2</v>
      </c>
      <c r="E22" s="155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101.7</v>
      </c>
      <c r="V22" s="157">
        <v>100.4</v>
      </c>
      <c r="W22" s="157">
        <v>102.1</v>
      </c>
      <c r="X22" s="88">
        <f t="shared" si="13"/>
        <v>304.20000000000005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154">
        <v>311.8</v>
      </c>
      <c r="E23" s="155"/>
      <c r="F23" s="68">
        <f t="shared" si="0"/>
        <v>311.8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102.5</v>
      </c>
      <c r="V23" s="157">
        <v>103.9</v>
      </c>
      <c r="W23" s="157">
        <v>105.4</v>
      </c>
      <c r="X23" s="88">
        <f t="shared" si="13"/>
        <v>311.8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154">
        <v>313.3</v>
      </c>
      <c r="E24" s="155"/>
      <c r="F24" s="68">
        <f t="shared" si="0"/>
        <v>313.3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104.7</v>
      </c>
      <c r="W24" s="157">
        <v>103.7</v>
      </c>
      <c r="X24" s="88">
        <f t="shared" si="13"/>
        <v>313.3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154">
        <v>307.2</v>
      </c>
      <c r="E25" s="155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102.7</v>
      </c>
      <c r="V25" s="157">
        <v>102</v>
      </c>
      <c r="W25" s="157">
        <v>102.5</v>
      </c>
      <c r="X25" s="88">
        <f t="shared" si="13"/>
        <v>307.2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154">
        <v>301.2</v>
      </c>
      <c r="E26" s="155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100.5</v>
      </c>
      <c r="V26" s="157">
        <v>100.5</v>
      </c>
      <c r="W26" s="157">
        <v>100.2</v>
      </c>
      <c r="X26" s="88">
        <f t="shared" si="13"/>
        <v>301.2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154">
        <v>305.7</v>
      </c>
      <c r="E27" s="155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103.7</v>
      </c>
      <c r="V27" s="157">
        <v>101</v>
      </c>
      <c r="W27" s="157">
        <v>101</v>
      </c>
      <c r="X27" s="88">
        <f t="shared" si="13"/>
        <v>305.7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154">
        <v>310.89999999999998</v>
      </c>
      <c r="E28" s="155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103.6</v>
      </c>
      <c r="V28" s="157">
        <v>104.4</v>
      </c>
      <c r="W28" s="157">
        <v>102.9</v>
      </c>
      <c r="X28" s="88">
        <f t="shared" si="13"/>
        <v>310.89999999999998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154">
        <v>312.89999999999998</v>
      </c>
      <c r="E29" s="155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104.2</v>
      </c>
      <c r="V29" s="157">
        <v>105.6</v>
      </c>
      <c r="W29" s="157">
        <v>103.1</v>
      </c>
      <c r="X29" s="88">
        <f t="shared" si="13"/>
        <v>312.89999999999998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154">
        <v>310.7</v>
      </c>
      <c r="E30" s="155"/>
      <c r="F30" s="68">
        <f t="shared" si="0"/>
        <v>310.7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102.5</v>
      </c>
      <c r="V30" s="157">
        <v>105.2</v>
      </c>
      <c r="W30" s="157">
        <v>103</v>
      </c>
      <c r="X30" s="88">
        <f t="shared" si="13"/>
        <v>310.7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154">
        <v>317.39999999999998</v>
      </c>
      <c r="E31" s="155"/>
      <c r="F31" s="68">
        <f t="shared" si="0"/>
        <v>317.39999999999998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105.4</v>
      </c>
      <c r="V31" s="157">
        <v>106.4</v>
      </c>
      <c r="W31" s="157">
        <v>105.6</v>
      </c>
      <c r="X31" s="88">
        <f t="shared" si="13"/>
        <v>317.39999999999998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154">
        <v>302.7</v>
      </c>
      <c r="E32" s="155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100.5</v>
      </c>
      <c r="V32" s="157">
        <v>100.1</v>
      </c>
      <c r="W32" s="157">
        <v>102.1</v>
      </c>
      <c r="X32" s="88">
        <f t="shared" si="13"/>
        <v>302.7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154">
        <v>295.3</v>
      </c>
      <c r="E33" s="155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98</v>
      </c>
      <c r="V33" s="157">
        <v>99.4</v>
      </c>
      <c r="W33" s="157">
        <v>97.9</v>
      </c>
      <c r="X33" s="88">
        <f t="shared" si="13"/>
        <v>295.3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154">
        <v>315.3</v>
      </c>
      <c r="E34" s="155"/>
      <c r="F34" s="68">
        <f t="shared" si="0"/>
        <v>315.3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105</v>
      </c>
      <c r="V34" s="157">
        <v>105.1</v>
      </c>
      <c r="W34" s="157">
        <v>105.2</v>
      </c>
      <c r="X34" s="88">
        <f t="shared" si="13"/>
        <v>315.3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154">
        <v>310.89999999999998</v>
      </c>
      <c r="E35" s="155"/>
      <c r="F35" s="68">
        <f t="shared" si="0"/>
        <v>310.89999999999998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103.6</v>
      </c>
      <c r="V35" s="157">
        <v>104.4</v>
      </c>
      <c r="W35" s="157">
        <v>102.9</v>
      </c>
      <c r="X35" s="88">
        <f t="shared" si="13"/>
        <v>310.89999999999998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154">
        <v>314.60000000000002</v>
      </c>
      <c r="E36" s="155"/>
      <c r="F36" s="68">
        <f t="shared" si="0"/>
        <v>314.60000000000002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105.7</v>
      </c>
      <c r="V36" s="157">
        <v>103.6</v>
      </c>
      <c r="W36" s="157">
        <v>105.3</v>
      </c>
      <c r="X36" s="88">
        <f t="shared" si="13"/>
        <v>314.60000000000002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154">
        <v>315.3</v>
      </c>
      <c r="E37" s="155"/>
      <c r="F37" s="68">
        <f t="shared" si="0"/>
        <v>315.3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104.9</v>
      </c>
      <c r="V37" s="157">
        <v>105.6</v>
      </c>
      <c r="W37" s="157">
        <v>104.8</v>
      </c>
      <c r="X37" s="88">
        <f t="shared" si="13"/>
        <v>315.3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154">
        <v>307.39999999999998</v>
      </c>
      <c r="E38" s="155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101.1</v>
      </c>
      <c r="V38" s="157">
        <v>103.3</v>
      </c>
      <c r="W38" s="157">
        <v>103</v>
      </c>
      <c r="X38" s="88">
        <f t="shared" si="13"/>
        <v>307.39999999999998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154">
        <v>299.10000000000002</v>
      </c>
      <c r="E39" s="155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>
        <v>101.1</v>
      </c>
      <c r="V39" s="157">
        <v>101.3</v>
      </c>
      <c r="W39" s="157">
        <v>96.7</v>
      </c>
      <c r="X39" s="88">
        <f t="shared" si="13"/>
        <v>299.09999999999997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154">
        <v>314.60000000000002</v>
      </c>
      <c r="E40" s="155"/>
      <c r="F40" s="68">
        <f t="shared" si="0"/>
        <v>314.60000000000002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314.60000000000002</v>
      </c>
      <c r="R40" s="69">
        <f t="shared" si="12"/>
        <v>1</v>
      </c>
      <c r="S40" s="69"/>
      <c r="T40" s="69"/>
      <c r="U40" s="157">
        <v>104.8</v>
      </c>
      <c r="V40" s="157">
        <v>104.3</v>
      </c>
      <c r="W40" s="157">
        <v>105.5</v>
      </c>
      <c r="X40" s="88">
        <f t="shared" ref="X40:X44" si="17">U40+V40+W40</f>
        <v>314.60000000000002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154">
        <v>309</v>
      </c>
      <c r="E41" s="155"/>
      <c r="F41" s="68">
        <f t="shared" si="0"/>
        <v>309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</v>
      </c>
      <c r="R41" s="69">
        <f t="shared" si="12"/>
        <v>1</v>
      </c>
      <c r="S41" s="69"/>
      <c r="T41" s="69"/>
      <c r="U41" s="157">
        <v>103.8</v>
      </c>
      <c r="V41" s="157">
        <v>101.8</v>
      </c>
      <c r="W41" s="157">
        <v>103.4</v>
      </c>
      <c r="X41" s="88">
        <f t="shared" si="17"/>
        <v>309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154">
        <v>303.39999999999998</v>
      </c>
      <c r="E42" s="155"/>
      <c r="F42" s="68">
        <f t="shared" si="0"/>
        <v>303.39999999999998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303.39999999999998</v>
      </c>
      <c r="R42" s="69">
        <f t="shared" si="12"/>
        <v>1</v>
      </c>
      <c r="S42" s="69"/>
      <c r="T42" s="69"/>
      <c r="U42" s="157">
        <v>101.2</v>
      </c>
      <c r="V42" s="157">
        <v>101.6</v>
      </c>
      <c r="W42" s="157">
        <v>100.6</v>
      </c>
      <c r="X42" s="88">
        <f t="shared" si="17"/>
        <v>303.39999999999998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154">
        <v>302.5</v>
      </c>
      <c r="E43" s="155"/>
      <c r="F43" s="68">
        <f t="shared" si="0"/>
        <v>302.5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302.5</v>
      </c>
      <c r="R43" s="69">
        <f t="shared" si="12"/>
        <v>1</v>
      </c>
      <c r="S43" s="69"/>
      <c r="T43" s="69"/>
      <c r="U43" s="157">
        <v>100</v>
      </c>
      <c r="V43" s="157">
        <v>101.5</v>
      </c>
      <c r="W43" s="157">
        <v>101</v>
      </c>
      <c r="X43" s="88">
        <f t="shared" si="17"/>
        <v>302.5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154">
        <v>307.5</v>
      </c>
      <c r="E44" s="155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>
        <v>102.5</v>
      </c>
      <c r="V44" s="157">
        <v>103</v>
      </c>
      <c r="W44" s="157">
        <v>102</v>
      </c>
      <c r="X44" s="88">
        <f t="shared" si="17"/>
        <v>307.5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154"/>
      <c r="E45" s="155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931.19999999999993</v>
      </c>
      <c r="H46" s="69">
        <f>SUM(H10:H45)</f>
        <v>4</v>
      </c>
      <c r="I46" s="69">
        <f>LARGE(I10:I45,1)+LARGE(I10:I45,2)+LARGE(I10:I45,3)</f>
        <v>938.59999999999991</v>
      </c>
      <c r="J46" s="69">
        <f>SUM(J10:J45)</f>
        <v>4</v>
      </c>
      <c r="K46" s="69">
        <f>LARGE(K10:K45,1)+LARGE(K10:K45,2)+LARGE(K10:K45,3)</f>
        <v>932.3</v>
      </c>
      <c r="L46" s="69">
        <f>SUM(L10:L45)</f>
        <v>4</v>
      </c>
      <c r="M46" s="69">
        <f>LARGE(M10:M45,1)+LARGE(M10:M45,2)+LARGE(M10:M45,3)</f>
        <v>941.19999999999993</v>
      </c>
      <c r="N46" s="69">
        <f>SUM(N10:N45)</f>
        <v>4</v>
      </c>
      <c r="O46" s="69">
        <f>LARGE(O10:O45,1)+LARGE(O10:O45,2)+LARGE(O10:O45,3)</f>
        <v>945.2</v>
      </c>
      <c r="P46" s="69">
        <f>SUM(P10:P45)</f>
        <v>4</v>
      </c>
      <c r="Q46" s="69">
        <f>LARGE(Q10:Q45,1)+LARGE(Q10:Q45,2)+LARGE(Q10:Q45,3)</f>
        <v>927</v>
      </c>
      <c r="R46" s="69">
        <f>SUM(R10:S45)</f>
        <v>4</v>
      </c>
    </row>
    <row r="47" spans="1:27" x14ac:dyDescent="0.35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8" sqref="AC8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Übersicht!F4</f>
        <v>Breddenberg</v>
      </c>
      <c r="X1" s="179"/>
    </row>
    <row r="2" spans="1:29" x14ac:dyDescent="0.35">
      <c r="A2" s="106">
        <v>1</v>
      </c>
      <c r="B2" s="64" t="str">
        <f>'Wettkampf 1'!B2</f>
        <v>Börgermoor III</v>
      </c>
      <c r="D2" s="73">
        <f>G46</f>
        <v>925.4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Übersicht!F3</f>
        <v>05.10.25</v>
      </c>
      <c r="X2" s="179"/>
    </row>
    <row r="3" spans="1:29" x14ac:dyDescent="0.35">
      <c r="A3" s="106">
        <v>2</v>
      </c>
      <c r="B3" s="64" t="str">
        <f>'Wettkampf 1'!B3</f>
        <v>Spahnharrenstätte II</v>
      </c>
      <c r="D3" s="73">
        <f>I46</f>
        <v>929.8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Breddenberg IV</v>
      </c>
      <c r="D4" s="73">
        <f>K46</f>
        <v>931.2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Börgerwald II</v>
      </c>
      <c r="D5" s="73">
        <f>M46</f>
        <v>934.3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133</v>
      </c>
      <c r="X5" s="178"/>
      <c r="Y5" s="76"/>
    </row>
    <row r="6" spans="1:29" x14ac:dyDescent="0.35">
      <c r="A6" s="106">
        <v>5</v>
      </c>
      <c r="B6" s="64" t="str">
        <f>'Wettkampf 1'!B6</f>
        <v>Spahnharrenstätte III</v>
      </c>
      <c r="D6" s="73">
        <f>O46</f>
        <v>938.7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134</v>
      </c>
      <c r="X6" s="181"/>
      <c r="Y6" s="76"/>
    </row>
    <row r="7" spans="1:29" x14ac:dyDescent="0.35">
      <c r="A7" s="106">
        <v>6</v>
      </c>
      <c r="B7" s="64" t="str">
        <f>'Wettkampf 1'!B7</f>
        <v>Neuvrees I</v>
      </c>
      <c r="D7" s="73">
        <f>Q46</f>
        <v>933.6</v>
      </c>
      <c r="E7" s="110" t="str">
        <f>IF(R46&gt;4,"Es sind zu viele Schützen in Wertung!"," ")</f>
        <v xml:space="preserve"> </v>
      </c>
      <c r="U7" s="76"/>
      <c r="V7" s="107" t="s">
        <v>53</v>
      </c>
      <c r="W7" s="182" t="s">
        <v>62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191">
        <v>308</v>
      </c>
      <c r="E10" s="192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3">
        <v>102.8</v>
      </c>
      <c r="V10" s="193">
        <v>103.2</v>
      </c>
      <c r="W10" s="193">
        <v>102</v>
      </c>
      <c r="X10" s="87">
        <f>U10+V10+W10</f>
        <v>308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191">
        <v>308.89999999999998</v>
      </c>
      <c r="E11" s="192"/>
      <c r="F11" s="68">
        <f t="shared" ref="F11:F45" si="0">IF(E11="x","0",D11)</f>
        <v>308.89999999999998</v>
      </c>
      <c r="G11" s="69">
        <f t="shared" ref="G11:G45" si="1">IF(C11=$B$2,F11,0)</f>
        <v>308.89999999999998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4">
        <v>103.4</v>
      </c>
      <c r="V11" s="194">
        <v>102.8</v>
      </c>
      <c r="W11" s="194">
        <v>102.7</v>
      </c>
      <c r="X11" s="88">
        <f t="shared" ref="X11:X45" si="13">U11+V11+W11</f>
        <v>308.89999999999998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191">
        <v>308.5</v>
      </c>
      <c r="E12" s="192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4">
        <v>104</v>
      </c>
      <c r="V12" s="194">
        <v>103</v>
      </c>
      <c r="W12" s="194">
        <v>101.5</v>
      </c>
      <c r="X12" s="88">
        <f t="shared" si="13"/>
        <v>308.5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191">
        <v>304.2</v>
      </c>
      <c r="E13" s="192" t="s">
        <v>102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4">
        <v>102.2</v>
      </c>
      <c r="V13" s="194">
        <v>99.7</v>
      </c>
      <c r="W13" s="194">
        <v>102.3</v>
      </c>
      <c r="X13" s="88">
        <f t="shared" si="13"/>
        <v>304.2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191">
        <v>305.10000000000002</v>
      </c>
      <c r="E14" s="192"/>
      <c r="F14" s="68">
        <f t="shared" si="0"/>
        <v>305.10000000000002</v>
      </c>
      <c r="G14" s="69">
        <f t="shared" si="1"/>
        <v>305.10000000000002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4">
        <v>102.5</v>
      </c>
      <c r="V14" s="194">
        <v>100.3</v>
      </c>
      <c r="W14" s="194">
        <v>102.3</v>
      </c>
      <c r="X14" s="88">
        <f t="shared" si="13"/>
        <v>305.10000000000002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91"/>
      <c r="E15" s="192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4"/>
      <c r="V15" s="194"/>
      <c r="W15" s="19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191">
        <v>310.10000000000002</v>
      </c>
      <c r="E16" s="192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4">
        <v>103.3</v>
      </c>
      <c r="V16" s="194">
        <v>103</v>
      </c>
      <c r="W16" s="194">
        <v>103.8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191">
        <v>309.8</v>
      </c>
      <c r="E17" s="192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4">
        <v>101.8</v>
      </c>
      <c r="V17" s="194">
        <v>103.4</v>
      </c>
      <c r="W17" s="194">
        <v>104.6</v>
      </c>
      <c r="X17" s="88">
        <f t="shared" si="13"/>
        <v>309.79999999999995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191">
        <v>309.89999999999998</v>
      </c>
      <c r="E18" s="192"/>
      <c r="F18" s="68">
        <f t="shared" si="0"/>
        <v>309.89999999999998</v>
      </c>
      <c r="G18" s="69">
        <f t="shared" si="1"/>
        <v>0</v>
      </c>
      <c r="H18" s="69">
        <f t="shared" si="2"/>
        <v>0</v>
      </c>
      <c r="I18" s="69">
        <f t="shared" si="3"/>
        <v>309.89999999999998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4">
        <v>104.7</v>
      </c>
      <c r="V18" s="194">
        <v>103.4</v>
      </c>
      <c r="W18" s="194">
        <v>101.8</v>
      </c>
      <c r="X18" s="88">
        <f t="shared" si="13"/>
        <v>309.90000000000003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191">
        <v>301.39999999999998</v>
      </c>
      <c r="E19" s="192" t="s">
        <v>102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4">
        <v>97.9</v>
      </c>
      <c r="V19" s="194">
        <v>103.5</v>
      </c>
      <c r="W19" s="194">
        <v>100</v>
      </c>
      <c r="X19" s="88">
        <f t="shared" si="13"/>
        <v>301.39999999999998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191">
        <v>300.8</v>
      </c>
      <c r="E20" s="192"/>
      <c r="F20" s="68">
        <f t="shared" si="0"/>
        <v>300.8</v>
      </c>
      <c r="G20" s="69">
        <f t="shared" si="1"/>
        <v>0</v>
      </c>
      <c r="H20" s="69">
        <f t="shared" si="2"/>
        <v>0</v>
      </c>
      <c r="I20" s="69">
        <f t="shared" si="3"/>
        <v>300.8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4">
        <v>99.6</v>
      </c>
      <c r="V20" s="194">
        <v>102.3</v>
      </c>
      <c r="W20" s="194">
        <v>98.9</v>
      </c>
      <c r="X20" s="88">
        <f t="shared" si="13"/>
        <v>300.79999999999995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191"/>
      <c r="E21" s="192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4"/>
      <c r="V21" s="194"/>
      <c r="W21" s="194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191">
        <v>310.8</v>
      </c>
      <c r="E22" s="192"/>
      <c r="F22" s="68">
        <f t="shared" si="0"/>
        <v>310.8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4">
        <v>104.3</v>
      </c>
      <c r="V22" s="194">
        <v>101.8</v>
      </c>
      <c r="W22" s="194">
        <v>104.7</v>
      </c>
      <c r="X22" s="88">
        <f t="shared" si="13"/>
        <v>310.8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191">
        <v>309</v>
      </c>
      <c r="E23" s="192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4">
        <v>102.5</v>
      </c>
      <c r="V23" s="194">
        <v>102.1</v>
      </c>
      <c r="W23" s="194">
        <v>104.4</v>
      </c>
      <c r="X23" s="88">
        <f t="shared" si="13"/>
        <v>309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191">
        <v>311.39999999999998</v>
      </c>
      <c r="E24" s="192"/>
      <c r="F24" s="68">
        <f t="shared" si="0"/>
        <v>311.39999999999998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4">
        <v>105.6</v>
      </c>
      <c r="V24" s="194">
        <v>104</v>
      </c>
      <c r="W24" s="194">
        <v>101.8</v>
      </c>
      <c r="X24" s="88">
        <f t="shared" si="13"/>
        <v>311.39999999999998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191">
        <v>307.3</v>
      </c>
      <c r="E25" s="192"/>
      <c r="F25" s="68">
        <f t="shared" si="0"/>
        <v>307.3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4">
        <v>101.4</v>
      </c>
      <c r="V25" s="194">
        <v>101.8</v>
      </c>
      <c r="W25" s="194">
        <v>104.1</v>
      </c>
      <c r="X25" s="88">
        <f t="shared" si="13"/>
        <v>307.29999999999995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191">
        <v>300.60000000000002</v>
      </c>
      <c r="E26" s="192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4">
        <v>101.6</v>
      </c>
      <c r="V26" s="194">
        <v>97.4</v>
      </c>
      <c r="W26" s="194">
        <v>101.6</v>
      </c>
      <c r="X26" s="88">
        <f t="shared" si="13"/>
        <v>300.60000000000002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191">
        <v>306.2</v>
      </c>
      <c r="E27" s="192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4">
        <v>102.6</v>
      </c>
      <c r="V27" s="194">
        <v>100.7</v>
      </c>
      <c r="W27" s="194">
        <v>102.9</v>
      </c>
      <c r="X27" s="88">
        <f t="shared" si="13"/>
        <v>306.20000000000005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191">
        <v>308.39999999999998</v>
      </c>
      <c r="E28" s="192"/>
      <c r="F28" s="68">
        <f t="shared" si="0"/>
        <v>308.39999999999998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4">
        <v>103.1</v>
      </c>
      <c r="V28" s="194">
        <v>102.9</v>
      </c>
      <c r="W28" s="194">
        <v>102.4</v>
      </c>
      <c r="X28" s="88">
        <f t="shared" si="13"/>
        <v>308.39999999999998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191">
        <v>307.8</v>
      </c>
      <c r="E29" s="192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4">
        <v>102.6</v>
      </c>
      <c r="V29" s="194">
        <v>102.5</v>
      </c>
      <c r="W29" s="194">
        <v>102.7</v>
      </c>
      <c r="X29" s="88">
        <f t="shared" si="13"/>
        <v>307.8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191">
        <v>313.5</v>
      </c>
      <c r="E30" s="192"/>
      <c r="F30" s="68">
        <f t="shared" si="0"/>
        <v>313.5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4">
        <v>104.7</v>
      </c>
      <c r="V30" s="194">
        <v>105.3</v>
      </c>
      <c r="W30" s="194">
        <v>103.5</v>
      </c>
      <c r="X30" s="88">
        <f t="shared" si="13"/>
        <v>313.5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191">
        <v>312.39999999999998</v>
      </c>
      <c r="E31" s="192"/>
      <c r="F31" s="68">
        <f t="shared" si="0"/>
        <v>312.39999999999998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4">
        <v>103.6</v>
      </c>
      <c r="V31" s="194">
        <v>104.2</v>
      </c>
      <c r="W31" s="194">
        <v>104.6</v>
      </c>
      <c r="X31" s="88">
        <f t="shared" si="13"/>
        <v>312.39999999999998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191">
        <v>296.3</v>
      </c>
      <c r="E32" s="192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4">
        <v>100.7</v>
      </c>
      <c r="V32" s="194">
        <v>100</v>
      </c>
      <c r="W32" s="194">
        <v>95.6</v>
      </c>
      <c r="X32" s="88">
        <f t="shared" si="13"/>
        <v>296.29999999999995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191">
        <v>302.89999999999998</v>
      </c>
      <c r="E33" s="192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4">
        <v>101</v>
      </c>
      <c r="V33" s="194">
        <v>100.3</v>
      </c>
      <c r="W33" s="194">
        <v>101.6</v>
      </c>
      <c r="X33" s="88">
        <f t="shared" si="13"/>
        <v>302.89999999999998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191">
        <v>309.39999999999998</v>
      </c>
      <c r="E34" s="192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4">
        <v>103.7</v>
      </c>
      <c r="V34" s="194">
        <v>103.3</v>
      </c>
      <c r="W34" s="194">
        <v>102.4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191">
        <v>310.3</v>
      </c>
      <c r="E35" s="192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4">
        <v>103.4</v>
      </c>
      <c r="V35" s="194">
        <v>103.8</v>
      </c>
      <c r="W35" s="194">
        <v>103.1</v>
      </c>
      <c r="X35" s="88">
        <f t="shared" si="13"/>
        <v>310.29999999999995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191">
        <v>315.5</v>
      </c>
      <c r="E36" s="192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4">
        <v>105.9</v>
      </c>
      <c r="V36" s="194">
        <v>105.7</v>
      </c>
      <c r="W36" s="194">
        <v>103.9</v>
      </c>
      <c r="X36" s="88">
        <f t="shared" si="13"/>
        <v>315.5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191">
        <v>312.89999999999998</v>
      </c>
      <c r="E37" s="192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4">
        <v>104.2</v>
      </c>
      <c r="V37" s="194">
        <v>104.4</v>
      </c>
      <c r="W37" s="194">
        <v>104.3</v>
      </c>
      <c r="X37" s="88">
        <f t="shared" si="13"/>
        <v>312.90000000000003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191"/>
      <c r="E38" s="192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4"/>
      <c r="V38" s="194"/>
      <c r="W38" s="194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191"/>
      <c r="E39" s="192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4"/>
      <c r="V39" s="194"/>
      <c r="W39" s="194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191">
        <v>313.3</v>
      </c>
      <c r="E40" s="192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94">
        <v>104.6</v>
      </c>
      <c r="V40" s="194">
        <v>103.9</v>
      </c>
      <c r="W40" s="194">
        <v>104.8</v>
      </c>
      <c r="X40" s="88">
        <f t="shared" si="13"/>
        <v>313.3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191">
        <v>313.89999999999998</v>
      </c>
      <c r="E41" s="192"/>
      <c r="F41" s="68">
        <f t="shared" si="0"/>
        <v>313.89999999999998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313.89999999999998</v>
      </c>
      <c r="R41" s="69">
        <f t="shared" si="12"/>
        <v>1</v>
      </c>
      <c r="S41" s="69"/>
      <c r="T41" s="69"/>
      <c r="U41" s="194">
        <v>104.5</v>
      </c>
      <c r="V41" s="194">
        <v>105.1</v>
      </c>
      <c r="W41" s="194">
        <v>104.3</v>
      </c>
      <c r="X41" s="88">
        <f t="shared" si="13"/>
        <v>313.89999999999998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191">
        <v>307.10000000000002</v>
      </c>
      <c r="E42" s="192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94">
        <v>103.4</v>
      </c>
      <c r="V42" s="194">
        <v>101.5</v>
      </c>
      <c r="W42" s="194">
        <v>102.2</v>
      </c>
      <c r="X42" s="88">
        <f t="shared" si="13"/>
        <v>307.10000000000002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191">
        <v>306.39999999999998</v>
      </c>
      <c r="E43" s="192"/>
      <c r="F43" s="68">
        <f t="shared" si="0"/>
        <v>306.39999999999998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306.39999999999998</v>
      </c>
      <c r="R43" s="69">
        <f t="shared" si="12"/>
        <v>1</v>
      </c>
      <c r="S43" s="69"/>
      <c r="T43" s="69"/>
      <c r="U43" s="194">
        <v>101.7</v>
      </c>
      <c r="V43" s="194">
        <v>101.8</v>
      </c>
      <c r="W43" s="194">
        <v>102.9</v>
      </c>
      <c r="X43" s="88">
        <f t="shared" si="13"/>
        <v>306.39999999999998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191">
        <v>301.3</v>
      </c>
      <c r="E44" s="192"/>
      <c r="F44" s="68">
        <f t="shared" si="0"/>
        <v>301.3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301.3</v>
      </c>
      <c r="R44" s="69">
        <f t="shared" si="12"/>
        <v>1</v>
      </c>
      <c r="S44" s="69"/>
      <c r="T44" s="69"/>
      <c r="U44" s="194">
        <v>100.7</v>
      </c>
      <c r="V44" s="194">
        <v>96.2</v>
      </c>
      <c r="W44" s="194">
        <v>104.4</v>
      </c>
      <c r="X44" s="88">
        <f t="shared" si="13"/>
        <v>301.3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191"/>
      <c r="E45" s="192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4"/>
      <c r="V45" s="194"/>
      <c r="W45" s="19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925.4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4</v>
      </c>
      <c r="K46" s="69">
        <f>LARGE(K10:K45,1)+LARGE(K10:K45,2)+LARGE(K10:K45,3)</f>
        <v>931.2</v>
      </c>
      <c r="L46" s="69">
        <f>SUM(L10:L45)</f>
        <v>4</v>
      </c>
      <c r="M46" s="69">
        <f>LARGE(M10:M45,1)+LARGE(M10:M45,2)+LARGE(M10:M45,3)</f>
        <v>934.3</v>
      </c>
      <c r="N46" s="69">
        <f>SUM(N10:N45)</f>
        <v>4</v>
      </c>
      <c r="O46" s="69">
        <f>LARGE(O10:O45,1)+LARGE(O10:O45,2)+LARGE(O10:O45,3)</f>
        <v>938.7</v>
      </c>
      <c r="P46" s="69">
        <f>SUM(P10:P45)</f>
        <v>4</v>
      </c>
      <c r="Q46" s="69">
        <f>LARGE(Q10:Q45,1)+LARGE(Q10:Q45,2)+LARGE(Q10:Q45,3)</f>
        <v>933.6</v>
      </c>
      <c r="R46" s="69">
        <f>SUM(R10:S45)</f>
        <v>4</v>
      </c>
    </row>
    <row r="47" spans="1:27" x14ac:dyDescent="0.35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Übersicht!G4</f>
        <v>Spahnharrenstätte</v>
      </c>
      <c r="X1" s="179"/>
    </row>
    <row r="2" spans="1:29" x14ac:dyDescent="0.3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Übersicht!G3</f>
        <v>19.10.25</v>
      </c>
      <c r="X2" s="179"/>
    </row>
    <row r="3" spans="1:29" x14ac:dyDescent="0.3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9" x14ac:dyDescent="0.3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9" x14ac:dyDescent="0.3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Übersicht!H4</f>
        <v>Spahnharrenstätte</v>
      </c>
      <c r="X1" s="179"/>
    </row>
    <row r="2" spans="1:29" x14ac:dyDescent="0.3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Übersicht!H3</f>
        <v>02.11.25</v>
      </c>
      <c r="X2" s="179"/>
    </row>
    <row r="3" spans="1:29" x14ac:dyDescent="0.3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9" x14ac:dyDescent="0.3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9" x14ac:dyDescent="0.3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9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Übersicht!I4</f>
        <v>Neuvrees</v>
      </c>
      <c r="X1" s="179"/>
    </row>
    <row r="2" spans="1:27" x14ac:dyDescent="0.3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Übersicht!I3</f>
        <v>30.11.25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Übersicht!L4</f>
        <v>Börgermoor</v>
      </c>
      <c r="X1" s="179"/>
    </row>
    <row r="2" spans="1:27" x14ac:dyDescent="0.3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Übersicht!L3</f>
        <v>18.01.26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14.36328125" style="69" hidden="1" customWidth="1"/>
    <col min="8" max="8" width="2.36328125" style="69" hidden="1" customWidth="1"/>
    <col min="9" max="9" width="14.36328125" style="69" hidden="1" customWidth="1"/>
    <col min="10" max="10" width="2.36328125" style="69" hidden="1" customWidth="1"/>
    <col min="11" max="11" width="14.363281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14.36328125" style="69" hidden="1" customWidth="1"/>
    <col min="16" max="16" width="2.36328125" style="69" hidden="1" customWidth="1"/>
    <col min="17" max="17" width="14.3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Übersicht!M4</f>
        <v>Börgerwald</v>
      </c>
      <c r="X1" s="179"/>
    </row>
    <row r="2" spans="1:27" x14ac:dyDescent="0.3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Übersicht!M3</f>
        <v>01.02.26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Übersicht!N4</f>
        <v>Breddenberg</v>
      </c>
      <c r="X1" s="179"/>
    </row>
    <row r="2" spans="1:27" x14ac:dyDescent="0.3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Übersicht!N3</f>
        <v>15.02.26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Übersicht!O4</f>
        <v>Spahnharrenstätte</v>
      </c>
      <c r="X1" s="179"/>
    </row>
    <row r="2" spans="1:27" x14ac:dyDescent="0.3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Übersicht!O3</f>
        <v>01.03.26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86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Übersicht!P4</f>
        <v>Spahnharrenstätte</v>
      </c>
      <c r="X1" s="179"/>
    </row>
    <row r="2" spans="1:27" x14ac:dyDescent="0.3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Übersicht!P3</f>
        <v>15.03.26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Übersicht!Q4</f>
        <v>Neuvrees</v>
      </c>
      <c r="X1" s="179"/>
    </row>
    <row r="2" spans="1:27" x14ac:dyDescent="0.3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Übersicht!Q3</f>
        <v>12.04.26</v>
      </c>
      <c r="X2" s="179"/>
    </row>
    <row r="3" spans="1:27" x14ac:dyDescent="0.3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/>
      <c r="X5" s="178"/>
      <c r="Y5" s="76"/>
    </row>
    <row r="6" spans="1:27" x14ac:dyDescent="0.3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3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2" t="s">
        <v>62</v>
      </c>
      <c r="X7" s="183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2" t="s">
        <v>32</v>
      </c>
      <c r="V9" s="173"/>
      <c r="W9" s="173"/>
      <c r="X9" s="174"/>
    </row>
    <row r="10" spans="1:27" ht="12.9" customHeight="1" x14ac:dyDescent="0.35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Börgermoor III</v>
      </c>
      <c r="C2" s="134"/>
      <c r="D2" s="187" t="s">
        <v>59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Spahnharrenstätte II</v>
      </c>
      <c r="C3" s="128"/>
      <c r="D3" s="187" t="str">
        <f>Übersicht!M1</f>
        <v>2. Kreisklasse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Breddenberg IV</v>
      </c>
      <c r="C4" s="128"/>
      <c r="D4" s="187" t="str">
        <f>Übersicht!P1</f>
        <v>Schützen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Börgerwald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Spahnharrenstätte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Neuvrees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9"/>
      <c r="Z7" s="19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Schnieders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Segbers Johannes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Dobelmann Wilfried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Segbers Bernhard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Küwen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Micksch Heiko</v>
      </c>
      <c r="C16" s="135" t="str">
        <f>'Wettkampf 1'!C16</f>
        <v>Spahnharrenstätte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Will Achim</v>
      </c>
      <c r="C17" s="135" t="str">
        <f>'Wettkampf 1'!C17</f>
        <v>Spahnharrenstätte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Meyer Dirk</v>
      </c>
      <c r="C18" s="135" t="str">
        <f>'Wettkampf 1'!C18</f>
        <v>Spahnharrenstätte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Hanekamp Ulrich</v>
      </c>
      <c r="C19" s="135" t="str">
        <f>'Wettkampf 1'!C19</f>
        <v>Spahnharrenstätte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Schütze 11</v>
      </c>
      <c r="C20" s="135" t="str">
        <f>'Wettkampf 1'!C20</f>
        <v>Spahnharrenstätte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Spahnharrenstätte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Hömmen Bernd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Günter Matthias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Köß Wilhelm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Hanekamp Rudi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Jansen Martin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Menke Alexander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Hanekamp Andre</v>
      </c>
      <c r="C28" s="135" t="str">
        <f>'Wettkampf 1'!C28</f>
        <v>Börgerwald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Schröer Friedhelm</v>
      </c>
      <c r="C29" s="135" t="str">
        <f>'Wettkampf 1'!C29</f>
        <v>Börgerwald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 xml:space="preserve">Antons Mathis </v>
      </c>
      <c r="C30" s="135" t="str">
        <f>'Wettkampf 1'!C30</f>
        <v>Börgerwald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Hanneken Moritz</v>
      </c>
      <c r="C31" s="135" t="str">
        <f>'Wettkampf 1'!C31</f>
        <v>Börgerwald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Sebers Tobias</v>
      </c>
      <c r="C32" s="135" t="str">
        <f>'Wettkampf 1'!C32</f>
        <v>Börgerwald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Walker Stefan</v>
      </c>
      <c r="C33" s="135" t="str">
        <f>'Wettkampf 1'!C33</f>
        <v>Börgerwald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Dokters Lukas</v>
      </c>
      <c r="C34" s="135" t="str">
        <f>'Wettkampf 1'!C34</f>
        <v>Spahnharrenstätte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Albers Sascha</v>
      </c>
      <c r="C35" s="135" t="str">
        <f>'Wettkampf 1'!C35</f>
        <v>Spahnharrenstätte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Runde Frank</v>
      </c>
      <c r="C36" s="135" t="str">
        <f>'Wettkampf 1'!C36</f>
        <v>Spahnharrenstätte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Jaeger Ingo</v>
      </c>
      <c r="C37" s="135" t="str">
        <f>'Wettkampf 1'!C37</f>
        <v>Spahnharrenstätte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Schütze 29</v>
      </c>
      <c r="C38" s="135" t="str">
        <f>'Wettkampf 1'!C38</f>
        <v>Spahnharrenstätte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Spahnharrenstätte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Janßen Markus</v>
      </c>
      <c r="C40" s="135" t="str">
        <f>'Wettkampf 1'!C40</f>
        <v>Neuvrees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Breyer Wilfried</v>
      </c>
      <c r="C41" s="135" t="str">
        <f>'Wettkampf 1'!C41</f>
        <v>Neuvrees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Steenken Klaus</v>
      </c>
      <c r="C42" s="135" t="str">
        <f>'Wettkampf 1'!C42</f>
        <v>Neuvrees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Rolfes Wilhelm</v>
      </c>
      <c r="C43" s="135" t="str">
        <f>'Wettkampf 1'!C43</f>
        <v>Neuvrees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Thyen Werner</v>
      </c>
      <c r="C44" s="135" t="str">
        <f>'Wettkampf 1'!C44</f>
        <v>Neuvrees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Neuvrees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7" t="s">
        <v>59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9"/>
      <c r="Z7" s="19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6328125" defaultRowHeight="14.5" x14ac:dyDescent="0.35"/>
  <cols>
    <col min="1" max="1" width="28.453125" bestFit="1" customWidth="1"/>
    <col min="2" max="2" width="20.54296875" bestFit="1" customWidth="1"/>
    <col min="9" max="9" width="10.90625" style="1" customWidth="1"/>
    <col min="10" max="10" width="9" style="1" customWidth="1"/>
    <col min="21" max="21" width="13.36328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58" t="s">
        <v>123</v>
      </c>
      <c r="B2" s="95" t="str">
        <f>VLOOKUP(A2,'Wettkampf 1'!$B$10:$C$45,2,FALSE)</f>
        <v>Spahnharrenstätte III</v>
      </c>
      <c r="C2" s="9">
        <f>VLOOKUP(A2,'Wettkampf 1'!$B$10:$D$45,3,FALSE)</f>
        <v>315.2</v>
      </c>
      <c r="D2" s="9">
        <f>VLOOKUP($A2,'2'!$B$10:$D$45,3,FALSE)</f>
        <v>314.60000000000002</v>
      </c>
      <c r="E2" s="9">
        <f>VLOOKUP($A2,'3'!$B$10:$D$45,3,FALSE)</f>
        <v>315.5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315.09999999999997</v>
      </c>
      <c r="J2" s="9">
        <f>VLOOKUP(A2,Formelhilfe!$A$9:$H$44,8,FALSE)</f>
        <v>3</v>
      </c>
      <c r="K2" s="10">
        <f>SUM(C2:H2)</f>
        <v>945.3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315.09999999999997</v>
      </c>
      <c r="V2" s="9">
        <f>VLOOKUP(A2,Formelhilfe!$A$9:$P$44,16,FALSE)</f>
        <v>3</v>
      </c>
      <c r="W2" s="11">
        <f>SUM(C2:H2,L2:Q2)</f>
        <v>945.3</v>
      </c>
    </row>
    <row r="3" spans="1:23" ht="20.25" customHeight="1" x14ac:dyDescent="0.5">
      <c r="A3" s="195" t="s">
        <v>122</v>
      </c>
      <c r="B3" s="95" t="str">
        <f>VLOOKUP(A3,'Wettkampf 1'!$B$10:$C$45,2,FALSE)</f>
        <v>Spahnharrenstätte III</v>
      </c>
      <c r="C3" s="9">
        <f>VLOOKUP(A3,'Wettkampf 1'!$B$10:$D$45,3,FALSE)</f>
        <v>315.10000000000002</v>
      </c>
      <c r="D3" s="9">
        <f>VLOOKUP($A3,'2'!$B$10:$D$45,3,FALSE)</f>
        <v>315.3</v>
      </c>
      <c r="E3" s="9">
        <f>VLOOKUP($A3,'3'!$B$10:$D$45,3,FALSE)</f>
        <v>312.89999999999998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314.43333333333334</v>
      </c>
      <c r="J3" s="9">
        <f>VLOOKUP(A3,Formelhilfe!$A$9:$H$44,8,FALSE)</f>
        <v>3</v>
      </c>
      <c r="K3" s="10">
        <f>SUM(C3:H3)</f>
        <v>943.30000000000007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314.43333333333334</v>
      </c>
      <c r="V3" s="9">
        <f>VLOOKUP(A3,Formelhilfe!$A$9:$P$44,16,FALSE)</f>
        <v>3</v>
      </c>
      <c r="W3" s="11">
        <f>SUM(C3:H3,L3:Q3)</f>
        <v>943.30000000000007</v>
      </c>
    </row>
    <row r="4" spans="1:23" ht="20.25" customHeight="1" x14ac:dyDescent="0.5">
      <c r="A4" s="195" t="s">
        <v>117</v>
      </c>
      <c r="B4" s="95" t="str">
        <f>VLOOKUP(A4,'Wettkampf 1'!$B$10:$C$45,2,FALSE)</f>
        <v>Börgerwald II</v>
      </c>
      <c r="C4" s="9">
        <f>VLOOKUP(A4,'Wettkampf 1'!$B$10:$D$45,3,FALSE)</f>
        <v>310.5</v>
      </c>
      <c r="D4" s="9">
        <f>VLOOKUP($A4,'2'!$B$10:$D$45,3,FALSE)</f>
        <v>317.39999999999998</v>
      </c>
      <c r="E4" s="9">
        <f>VLOOKUP($A4,'3'!$B$10:$D$45,3,FALSE)</f>
        <v>312.39999999999998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313.43333333333334</v>
      </c>
      <c r="J4" s="9">
        <f>VLOOKUP(A4,Formelhilfe!$A$9:$H$44,8,FALSE)</f>
        <v>3</v>
      </c>
      <c r="K4" s="10">
        <f>SUM(C4:H4)</f>
        <v>940.3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313.43333333333334</v>
      </c>
      <c r="V4" s="9">
        <f>VLOOKUP(A4,Formelhilfe!$A$9:$P$44,16,FALSE)</f>
        <v>3</v>
      </c>
      <c r="W4" s="11">
        <f>SUM(C4:H4,L4:Q4)</f>
        <v>940.3</v>
      </c>
    </row>
    <row r="5" spans="1:23" ht="20.25" customHeight="1" x14ac:dyDescent="0.5">
      <c r="A5" s="195" t="s">
        <v>124</v>
      </c>
      <c r="B5" s="95" t="str">
        <f>VLOOKUP(A5,'Wettkampf 1'!$B$10:$C$45,2,FALSE)</f>
        <v>Neuvrees I</v>
      </c>
      <c r="C5" s="9">
        <f>VLOOKUP(A5,'Wettkampf 1'!$B$10:$D$45,3,FALSE)</f>
        <v>311.7</v>
      </c>
      <c r="D5" s="9">
        <f>VLOOKUP($A5,'2'!$B$10:$D$45,3,FALSE)</f>
        <v>314.60000000000002</v>
      </c>
      <c r="E5" s="9">
        <f>VLOOKUP($A5,'3'!$B$10:$D$45,3,FALSE)</f>
        <v>313.3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313.2</v>
      </c>
      <c r="J5" s="9">
        <f>VLOOKUP(A5,Formelhilfe!$A$9:$H$44,8,FALSE)</f>
        <v>3</v>
      </c>
      <c r="K5" s="10">
        <f>SUM(C5:H5)</f>
        <v>939.59999999999991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313.2</v>
      </c>
      <c r="V5" s="9">
        <f>VLOOKUP(A5,Formelhilfe!$A$9:$P$44,16,FALSE)</f>
        <v>3</v>
      </c>
      <c r="W5" s="11">
        <f>SUM(C5:H5,L5:Q5)</f>
        <v>939.59999999999991</v>
      </c>
    </row>
    <row r="6" spans="1:23" ht="20.25" customHeight="1" x14ac:dyDescent="0.5">
      <c r="A6" s="195" t="s">
        <v>116</v>
      </c>
      <c r="B6" s="95" t="str">
        <f>VLOOKUP(A6,'Wettkampf 1'!$B$10:$C$45,2,FALSE)</f>
        <v>Börgerwald II</v>
      </c>
      <c r="C6" s="9">
        <f>VLOOKUP(A6,'Wettkampf 1'!$B$10:$D$45,3,FALSE)</f>
        <v>313.7</v>
      </c>
      <c r="D6" s="9">
        <f>VLOOKUP($A6,'2'!$B$10:$D$45,3,FALSE)</f>
        <v>310.7</v>
      </c>
      <c r="E6" s="9">
        <f>VLOOKUP($A6,'3'!$B$10:$D$45,3,FALSE)</f>
        <v>313.5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312.63333333333333</v>
      </c>
      <c r="J6" s="9">
        <f>VLOOKUP(A6,Formelhilfe!$A$9:$H$44,8,FALSE)</f>
        <v>3</v>
      </c>
      <c r="K6" s="10">
        <f>SUM(C6:H6)</f>
        <v>937.9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312.63333333333333</v>
      </c>
      <c r="V6" s="9">
        <f>VLOOKUP(A6,Formelhilfe!$A$9:$P$44,16,FALSE)</f>
        <v>3</v>
      </c>
      <c r="W6" s="11">
        <f>SUM(C6:H6,L6:Q6)</f>
        <v>937.9</v>
      </c>
    </row>
    <row r="7" spans="1:23" ht="20.25" customHeight="1" x14ac:dyDescent="0.5">
      <c r="A7" s="195" t="s">
        <v>106</v>
      </c>
      <c r="B7" s="95" t="str">
        <f>VLOOKUP(A7,'Wettkampf 1'!$B$10:$C$45,2,FALSE)</f>
        <v>Spahnharrenstätte II</v>
      </c>
      <c r="C7" s="9">
        <f>VLOOKUP(A7,'Wettkampf 1'!$B$10:$D$45,3,FALSE)</f>
        <v>315.2</v>
      </c>
      <c r="D7" s="9">
        <f>VLOOKUP($A7,'2'!$B$10:$D$45,3,FALSE)</f>
        <v>312.60000000000002</v>
      </c>
      <c r="E7" s="9">
        <f>VLOOKUP($A7,'3'!$B$10:$D$45,3,FALSE)</f>
        <v>309.89999999999998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312.56666666666666</v>
      </c>
      <c r="J7" s="9">
        <f>VLOOKUP(A7,Formelhilfe!$A$9:$H$44,8,FALSE)</f>
        <v>3</v>
      </c>
      <c r="K7" s="10">
        <f>SUM(C7:H7)</f>
        <v>937.69999999999993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312.56666666666666</v>
      </c>
      <c r="V7" s="9">
        <f>VLOOKUP(A7,Formelhilfe!$A$9:$P$44,16,FALSE)</f>
        <v>3</v>
      </c>
      <c r="W7" s="11">
        <f>SUM(C7:H7,L7:Q7)</f>
        <v>937.69999999999993</v>
      </c>
    </row>
    <row r="8" spans="1:23" ht="20.25" customHeight="1" x14ac:dyDescent="0.5">
      <c r="A8" s="195" t="s">
        <v>120</v>
      </c>
      <c r="B8" s="95" t="str">
        <f>VLOOKUP(A8,'Wettkampf 1'!$B$10:$C$45,2,FALSE)</f>
        <v>Spahnharrenstätte III</v>
      </c>
      <c r="C8" s="9">
        <f>VLOOKUP(A8,'Wettkampf 1'!$B$10:$D$45,3,FALSE)</f>
        <v>312.5</v>
      </c>
      <c r="D8" s="9">
        <f>VLOOKUP($A8,'2'!$B$10:$D$45,3,FALSE)</f>
        <v>315.3</v>
      </c>
      <c r="E8" s="9">
        <f>VLOOKUP($A8,'3'!$B$10:$D$45,3,FALSE)</f>
        <v>309.39999999999998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312.39999999999998</v>
      </c>
      <c r="J8" s="9">
        <f>VLOOKUP(A8,Formelhilfe!$A$9:$H$44,8,FALSE)</f>
        <v>3</v>
      </c>
      <c r="K8" s="10">
        <f>SUM(C8:H8)</f>
        <v>937.19999999999993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312.39999999999998</v>
      </c>
      <c r="V8" s="9">
        <f>VLOOKUP(A8,Formelhilfe!$A$9:$P$44,16,FALSE)</f>
        <v>3</v>
      </c>
      <c r="W8" s="11">
        <f>SUM(C8:H8,L8:Q8)</f>
        <v>937.19999999999993</v>
      </c>
    </row>
    <row r="9" spans="1:23" ht="20.25" customHeight="1" x14ac:dyDescent="0.5">
      <c r="A9" s="195" t="s">
        <v>104</v>
      </c>
      <c r="B9" s="95" t="str">
        <f>VLOOKUP(A9,'Wettkampf 1'!$B$10:$C$45,2,FALSE)</f>
        <v>Spahnharrenstätte II</v>
      </c>
      <c r="C9" s="9">
        <f>VLOOKUP(A9,'Wettkampf 1'!$B$10:$D$45,3,FALSE)</f>
        <v>312.3</v>
      </c>
      <c r="D9" s="9">
        <f>VLOOKUP($A9,'2'!$B$10:$D$45,3,FALSE)</f>
        <v>314.2</v>
      </c>
      <c r="E9" s="9">
        <f>VLOOKUP($A9,'3'!$B$10:$D$45,3,FALSE)</f>
        <v>310.10000000000002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312.2</v>
      </c>
      <c r="J9" s="9">
        <f>VLOOKUP(A9,Formelhilfe!$A$9:$H$44,8,FALSE)</f>
        <v>3</v>
      </c>
      <c r="K9" s="10">
        <f>SUM(C9:H9)</f>
        <v>936.6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312.2</v>
      </c>
      <c r="V9" s="9">
        <f>VLOOKUP(A9,Formelhilfe!$A$9:$P$44,16,FALSE)</f>
        <v>3</v>
      </c>
      <c r="W9" s="11">
        <f>SUM(C9:H9,L9:Q9)</f>
        <v>936.6</v>
      </c>
    </row>
    <row r="10" spans="1:23" ht="20.25" customHeight="1" x14ac:dyDescent="0.5">
      <c r="A10" s="195" t="s">
        <v>110</v>
      </c>
      <c r="B10" s="95" t="str">
        <f>VLOOKUP(A10,'Wettkampf 1'!$B$10:$C$45,2,FALSE)</f>
        <v>Breddenberg IV</v>
      </c>
      <c r="C10" s="9">
        <f>VLOOKUP(A10,'Wettkampf 1'!$B$10:$D$45,3,FALSE)</f>
        <v>310.89999999999998</v>
      </c>
      <c r="D10" s="9">
        <f>VLOOKUP($A10,'2'!$B$10:$D$45,3,FALSE)</f>
        <v>313.3</v>
      </c>
      <c r="E10" s="9">
        <f>VLOOKUP($A10,'3'!$B$10:$D$45,3,FALSE)</f>
        <v>311.39999999999998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311.86666666666667</v>
      </c>
      <c r="J10" s="9">
        <f>VLOOKUP(A10,Formelhilfe!$A$9:$H$44,8,FALSE)</f>
        <v>3</v>
      </c>
      <c r="K10" s="10">
        <f>SUM(C10:H10)</f>
        <v>935.6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311.86666666666667</v>
      </c>
      <c r="V10" s="9">
        <f>VLOOKUP(A10,Formelhilfe!$A$9:$P$44,16,FALSE)</f>
        <v>3</v>
      </c>
      <c r="W10" s="11">
        <f>SUM(C10:H10,L10:Q10)</f>
        <v>935.6</v>
      </c>
    </row>
    <row r="11" spans="1:23" ht="20.25" customHeight="1" x14ac:dyDescent="0.5">
      <c r="A11" s="195" t="s">
        <v>125</v>
      </c>
      <c r="B11" s="95" t="str">
        <f>VLOOKUP(A11,'Wettkampf 1'!$B$10:$C$45,2,FALSE)</f>
        <v>Neuvrees I</v>
      </c>
      <c r="C11" s="9">
        <f>VLOOKUP(A11,'Wettkampf 1'!$B$10:$D$45,3,FALSE)</f>
        <v>312.3</v>
      </c>
      <c r="D11" s="9">
        <f>VLOOKUP($A11,'2'!$B$10:$D$45,3,FALSE)</f>
        <v>309</v>
      </c>
      <c r="E11" s="9">
        <f>VLOOKUP($A11,'3'!$B$10:$D$45,3,FALSE)</f>
        <v>313.89999999999998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311.73333333333329</v>
      </c>
      <c r="J11" s="9">
        <f>VLOOKUP(A11,Formelhilfe!$A$9:$H$44,8,FALSE)</f>
        <v>3</v>
      </c>
      <c r="K11" s="10">
        <f>SUM(C11:H11)</f>
        <v>935.19999999999993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311.73333333333329</v>
      </c>
      <c r="V11" s="9">
        <f>VLOOKUP(A11,Formelhilfe!$A$9:$P$44,16,FALSE)</f>
        <v>3</v>
      </c>
      <c r="W11" s="11">
        <f>SUM(C11:H11,L11:Q11)</f>
        <v>935.19999999999993</v>
      </c>
    </row>
    <row r="12" spans="1:23" ht="20.25" customHeight="1" x14ac:dyDescent="0.5">
      <c r="A12" s="195" t="s">
        <v>99</v>
      </c>
      <c r="B12" s="95" t="str">
        <f>VLOOKUP(A12,'Wettkampf 1'!$B$10:$C$45,2,FALSE)</f>
        <v>Börgermoor III</v>
      </c>
      <c r="C12" s="9">
        <f>VLOOKUP(A12,'Wettkampf 1'!$B$10:$D$45,3,FALSE)</f>
        <v>313.39999999999998</v>
      </c>
      <c r="D12" s="9">
        <f>VLOOKUP($A12,'2'!$B$10:$D$45,3,FALSE)</f>
        <v>312.7</v>
      </c>
      <c r="E12" s="9">
        <f>VLOOKUP($A12,'3'!$B$10:$D$45,3,FALSE)</f>
        <v>308.89999999999998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311.66666666666663</v>
      </c>
      <c r="J12" s="9">
        <f>VLOOKUP(A12,Formelhilfe!$A$9:$H$44,8,FALSE)</f>
        <v>3</v>
      </c>
      <c r="K12" s="10">
        <f>SUM(C12:H12)</f>
        <v>934.99999999999989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311.66666666666663</v>
      </c>
      <c r="V12" s="9">
        <f>VLOOKUP(A12,Formelhilfe!$A$9:$P$44,16,FALSE)</f>
        <v>3</v>
      </c>
      <c r="W12" s="11">
        <f>SUM(C12:H12,L12:Q12)</f>
        <v>934.99999999999989</v>
      </c>
    </row>
    <row r="13" spans="1:23" ht="20.25" customHeight="1" x14ac:dyDescent="0.5">
      <c r="A13" s="195" t="s">
        <v>115</v>
      </c>
      <c r="B13" s="95" t="str">
        <f>VLOOKUP(A13,'Wettkampf 1'!$B$10:$C$45,2,FALSE)</f>
        <v>Börgerwald II</v>
      </c>
      <c r="C13" s="9">
        <f>VLOOKUP(A13,'Wettkampf 1'!$B$10:$D$45,3,FALSE)</f>
        <v>313.2</v>
      </c>
      <c r="D13" s="9">
        <f>VLOOKUP($A13,'2'!$B$10:$D$45,3,FALSE)</f>
        <v>312.89999999999998</v>
      </c>
      <c r="E13" s="9">
        <f>VLOOKUP($A13,'3'!$B$10:$D$45,3,FALSE)</f>
        <v>307.8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311.29999999999995</v>
      </c>
      <c r="J13" s="9">
        <f>VLOOKUP(A13,Formelhilfe!$A$9:$H$44,8,FALSE)</f>
        <v>3</v>
      </c>
      <c r="K13" s="10">
        <f>SUM(C13:H13)</f>
        <v>933.89999999999986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311.29999999999995</v>
      </c>
      <c r="V13" s="9">
        <f>VLOOKUP(A13,Formelhilfe!$A$9:$P$44,16,FALSE)</f>
        <v>3</v>
      </c>
      <c r="W13" s="11">
        <f>SUM(C13:H13,L13:Q13)</f>
        <v>933.89999999999986</v>
      </c>
    </row>
    <row r="14" spans="1:23" ht="20.25" customHeight="1" x14ac:dyDescent="0.5">
      <c r="A14" s="195" t="s">
        <v>121</v>
      </c>
      <c r="B14" s="95" t="str">
        <f>VLOOKUP(A14,'Wettkampf 1'!$B$10:$C$45,2,FALSE)</f>
        <v>Spahnharrenstätte III</v>
      </c>
      <c r="C14" s="9">
        <f>VLOOKUP(A14,'Wettkampf 1'!$B$10:$D$45,3,FALSE)</f>
        <v>309.7</v>
      </c>
      <c r="D14" s="9">
        <f>VLOOKUP($A14,'2'!$B$10:$D$45,3,FALSE)</f>
        <v>310.89999999999998</v>
      </c>
      <c r="E14" s="9">
        <f>VLOOKUP($A14,'3'!$B$10:$D$45,3,FALSE)</f>
        <v>310.3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310.29999999999995</v>
      </c>
      <c r="J14" s="9">
        <f>VLOOKUP(A14,Formelhilfe!$A$9:$H$44,8,FALSE)</f>
        <v>3</v>
      </c>
      <c r="K14" s="10">
        <f>SUM(C14:H14)</f>
        <v>930.89999999999986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310.29999999999995</v>
      </c>
      <c r="V14" s="9">
        <f>VLOOKUP(A14,Formelhilfe!$A$9:$P$44,16,FALSE)</f>
        <v>3</v>
      </c>
      <c r="W14" s="11">
        <f>SUM(C14:H14,L14:Q14)</f>
        <v>930.89999999999986</v>
      </c>
    </row>
    <row r="15" spans="1:23" ht="20.25" customHeight="1" x14ac:dyDescent="0.5">
      <c r="A15" s="195" t="s">
        <v>105</v>
      </c>
      <c r="B15" s="95" t="str">
        <f>VLOOKUP(A15,'Wettkampf 1'!$B$10:$C$45,2,FALSE)</f>
        <v>Spahnharrenstätte II</v>
      </c>
      <c r="C15" s="9">
        <f>VLOOKUP(A15,'Wettkampf 1'!$B$10:$D$45,3,FALSE)</f>
        <v>308.7</v>
      </c>
      <c r="D15" s="9">
        <f>VLOOKUP($A15,'2'!$B$10:$D$45,3,FALSE)</f>
        <v>311.8</v>
      </c>
      <c r="E15" s="9">
        <f>VLOOKUP($A15,'3'!$B$10:$D$45,3,FALSE)</f>
        <v>309.8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310.09999999999997</v>
      </c>
      <c r="J15" s="9">
        <f>VLOOKUP(A15,Formelhilfe!$A$9:$H$44,8,FALSE)</f>
        <v>3</v>
      </c>
      <c r="K15" s="10">
        <f>SUM(C15:H15)</f>
        <v>930.3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310.09999999999997</v>
      </c>
      <c r="V15" s="9">
        <f>VLOOKUP(A15,Formelhilfe!$A$9:$P$44,16,FALSE)</f>
        <v>3</v>
      </c>
      <c r="W15" s="11">
        <f>SUM(C15:H15,L15:Q15)</f>
        <v>930.3</v>
      </c>
    </row>
    <row r="16" spans="1:23" ht="20.25" customHeight="1" x14ac:dyDescent="0.5">
      <c r="A16" s="195" t="s">
        <v>109</v>
      </c>
      <c r="B16" s="95" t="str">
        <f>VLOOKUP(A16,'Wettkampf 1'!$B$10:$C$45,2,FALSE)</f>
        <v>Breddenberg IV</v>
      </c>
      <c r="C16" s="9">
        <f>VLOOKUP(A16,'Wettkampf 1'!$B$10:$D$45,3,FALSE)</f>
        <v>309.3</v>
      </c>
      <c r="D16" s="9">
        <f>VLOOKUP($A16,'2'!$B$10:$D$45,3,FALSE)</f>
        <v>311.8</v>
      </c>
      <c r="E16" s="9">
        <f>VLOOKUP($A16,'3'!$B$10:$D$45,3,FALSE)</f>
        <v>309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310.03333333333336</v>
      </c>
      <c r="J16" s="9">
        <f>VLOOKUP(A16,Formelhilfe!$A$9:$H$44,8,FALSE)</f>
        <v>3</v>
      </c>
      <c r="K16" s="10">
        <f>SUM(C16:H16)</f>
        <v>930.1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310.03333333333336</v>
      </c>
      <c r="V16" s="9">
        <f>VLOOKUP(A16,Formelhilfe!$A$9:$P$44,16,FALSE)</f>
        <v>3</v>
      </c>
      <c r="W16" s="11">
        <f>SUM(C16:H16,L16:Q16)</f>
        <v>930.1</v>
      </c>
    </row>
    <row r="17" spans="1:45" ht="20.25" customHeight="1" x14ac:dyDescent="0.5">
      <c r="A17" s="195" t="s">
        <v>100</v>
      </c>
      <c r="B17" s="95" t="str">
        <f>VLOOKUP(A17,'Wettkampf 1'!$B$10:$C$45,2,FALSE)</f>
        <v>Börgermoor III</v>
      </c>
      <c r="C17" s="9">
        <f>VLOOKUP(A17,'Wettkampf 1'!$B$10:$D$45,3,FALSE)</f>
        <v>309.8</v>
      </c>
      <c r="D17" s="9">
        <f>VLOOKUP($A17,'2'!$B$10:$D$45,3,FALSE)</f>
        <v>310.10000000000002</v>
      </c>
      <c r="E17" s="9">
        <f>VLOOKUP($A17,'3'!$B$10:$D$45,3,FALSE)</f>
        <v>308.5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309.4666666666667</v>
      </c>
      <c r="J17" s="9">
        <f>VLOOKUP(A17,Formelhilfe!$A$9:$H$44,8,FALSE)</f>
        <v>3</v>
      </c>
      <c r="K17" s="10">
        <f>SUM(C17:H17)</f>
        <v>928.40000000000009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309.4666666666667</v>
      </c>
      <c r="V17" s="9">
        <f>VLOOKUP(A17,Formelhilfe!$A$9:$P$44,16,FALSE)</f>
        <v>3</v>
      </c>
      <c r="W17" s="11">
        <f>SUM(C17:H17,L17:Q17)</f>
        <v>928.40000000000009</v>
      </c>
    </row>
    <row r="18" spans="1:45" ht="20.25" customHeight="1" x14ac:dyDescent="0.5">
      <c r="A18" s="195" t="s">
        <v>108</v>
      </c>
      <c r="B18" s="95" t="str">
        <f>VLOOKUP(A18,'Wettkampf 1'!$B$10:$C$45,2,FALSE)</f>
        <v>Breddenberg IV</v>
      </c>
      <c r="C18" s="9">
        <f>VLOOKUP(A18,'Wettkampf 1'!$B$10:$D$45,3,FALSE)</f>
        <v>312.5</v>
      </c>
      <c r="D18" s="9">
        <f>VLOOKUP($A18,'2'!$B$10:$D$45,3,FALSE)</f>
        <v>304.2</v>
      </c>
      <c r="E18" s="9">
        <f>VLOOKUP($A18,'3'!$B$10:$D$45,3,FALSE)</f>
        <v>310.8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309.16666666666669</v>
      </c>
      <c r="J18" s="9">
        <f>VLOOKUP(A18,Formelhilfe!$A$9:$H$44,8,FALSE)</f>
        <v>3</v>
      </c>
      <c r="K18" s="10">
        <f>SUM(C18:H18)</f>
        <v>927.5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309.16666666666669</v>
      </c>
      <c r="V18" s="9">
        <f>VLOOKUP(A18,Formelhilfe!$A$9:$P$44,16,FALSE)</f>
        <v>3</v>
      </c>
      <c r="W18" s="11">
        <f>SUM(C18:H18,L18:Q18)</f>
        <v>927.5</v>
      </c>
    </row>
    <row r="19" spans="1:45" ht="20.25" customHeight="1" x14ac:dyDescent="0.5">
      <c r="A19" s="195" t="s">
        <v>114</v>
      </c>
      <c r="B19" s="95" t="str">
        <f>VLOOKUP(A19,'Wettkampf 1'!$B$10:$C$45,2,FALSE)</f>
        <v>Börgerwald II</v>
      </c>
      <c r="C19" s="9">
        <f>VLOOKUP(A19,'Wettkampf 1'!$B$10:$D$45,3,FALSE)</f>
        <v>307.8</v>
      </c>
      <c r="D19" s="9">
        <f>VLOOKUP($A19,'2'!$B$10:$D$45,3,FALSE)</f>
        <v>310.89999999999998</v>
      </c>
      <c r="E19" s="9">
        <f>VLOOKUP($A19,'3'!$B$10:$D$45,3,FALSE)</f>
        <v>308.39999999999998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309.03333333333336</v>
      </c>
      <c r="J19" s="9">
        <f>VLOOKUP(A19,Formelhilfe!$A$9:$H$44,8,FALSE)</f>
        <v>3</v>
      </c>
      <c r="K19" s="10">
        <f>SUM(C19:H19)</f>
        <v>927.1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309.03333333333336</v>
      </c>
      <c r="V19" s="9">
        <f>VLOOKUP(A19,Formelhilfe!$A$9:$P$44,16,FALSE)</f>
        <v>3</v>
      </c>
      <c r="W19" s="11">
        <f>SUM(C19:H19,L19:Q19)</f>
        <v>927.1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95" t="s">
        <v>98</v>
      </c>
      <c r="B20" s="95" t="str">
        <f>VLOOKUP(A20,'Wettkampf 1'!$B$10:$C$45,2,FALSE)</f>
        <v>Börgermoor III</v>
      </c>
      <c r="C20" s="9">
        <f>VLOOKUP(A20,'Wettkampf 1'!$B$10:$D$45,3,FALSE)</f>
        <v>308.10000000000002</v>
      </c>
      <c r="D20" s="9">
        <f>VLOOKUP($A20,'2'!$B$10:$D$45,3,FALSE)</f>
        <v>308.39999999999998</v>
      </c>
      <c r="E20" s="9">
        <f>VLOOKUP($A20,'3'!$B$10:$D$45,3,FALSE)</f>
        <v>308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308.16666666666669</v>
      </c>
      <c r="J20" s="9">
        <f>VLOOKUP(A20,Formelhilfe!$A$9:$H$44,8,FALSE)</f>
        <v>3</v>
      </c>
      <c r="K20" s="10">
        <f>SUM(C20:H20)</f>
        <v>924.5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308.16666666666669</v>
      </c>
      <c r="V20" s="9">
        <f>VLOOKUP(A20,Formelhilfe!$A$9:$P$44,16,FALSE)</f>
        <v>3</v>
      </c>
      <c r="W20" s="11">
        <f>SUM(C20:H20,L20:Q20)</f>
        <v>924.5</v>
      </c>
    </row>
    <row r="21" spans="1:45" ht="20.25" customHeight="1" x14ac:dyDescent="0.5">
      <c r="A21" s="195" t="s">
        <v>103</v>
      </c>
      <c r="B21" s="95" t="str">
        <f>VLOOKUP(A21,'Wettkampf 1'!$B$10:$C$45,2,FALSE)</f>
        <v>Börgermoor III</v>
      </c>
      <c r="C21" s="9">
        <f>VLOOKUP(A21,'Wettkampf 1'!$B$10:$D$45,3,FALSE)</f>
        <v>309.3</v>
      </c>
      <c r="D21" s="9">
        <f>VLOOKUP($A21,'2'!$B$10:$D$45,3,FALSE)</f>
        <v>308.10000000000002</v>
      </c>
      <c r="E21" s="9">
        <f>VLOOKUP($A21,'3'!$B$10:$D$45,3,FALSE)</f>
        <v>305.10000000000002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307.50000000000006</v>
      </c>
      <c r="J21" s="9">
        <f>VLOOKUP(A21,Formelhilfe!$A$9:$H$44,8,FALSE)</f>
        <v>3</v>
      </c>
      <c r="K21" s="10">
        <f>SUM(C21:H21)</f>
        <v>922.50000000000011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307.50000000000006</v>
      </c>
      <c r="V21" s="9">
        <f>VLOOKUP(A21,Formelhilfe!$A$9:$P$44,16,FALSE)</f>
        <v>3</v>
      </c>
      <c r="W21" s="11">
        <f>SUM(C21:H21,L21:Q21)</f>
        <v>922.50000000000011</v>
      </c>
    </row>
    <row r="22" spans="1:45" ht="20.25" customHeight="1" x14ac:dyDescent="0.5">
      <c r="A22" s="195" t="s">
        <v>111</v>
      </c>
      <c r="B22" s="95" t="str">
        <f>VLOOKUP(A22,'Wettkampf 1'!$B$10:$C$45,2,FALSE)</f>
        <v>Breddenberg IV</v>
      </c>
      <c r="C22" s="9">
        <f>VLOOKUP(A22,'Wettkampf 1'!$B$10:$D$45,3,FALSE)</f>
        <v>304.2</v>
      </c>
      <c r="D22" s="9">
        <f>VLOOKUP($A22,'2'!$B$10:$D$45,3,FALSE)</f>
        <v>307.2</v>
      </c>
      <c r="E22" s="9">
        <f>VLOOKUP($A22,'3'!$B$10:$D$45,3,FALSE)</f>
        <v>307.3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306.23333333333335</v>
      </c>
      <c r="J22" s="9">
        <f>VLOOKUP(A22,Formelhilfe!$A$9:$H$44,8,FALSE)</f>
        <v>3</v>
      </c>
      <c r="K22" s="10">
        <f>SUM(C22:H22)</f>
        <v>918.7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306.23333333333335</v>
      </c>
      <c r="V22" s="9">
        <f>VLOOKUP(A22,Formelhilfe!$A$9:$P$44,16,FALSE)</f>
        <v>3</v>
      </c>
      <c r="W22" s="11">
        <f>SUM(C22:H22,L22:Q22)</f>
        <v>918.7</v>
      </c>
    </row>
    <row r="23" spans="1:45" ht="20.25" customHeight="1" x14ac:dyDescent="0.5">
      <c r="A23" s="195" t="s">
        <v>126</v>
      </c>
      <c r="B23" s="95" t="str">
        <f>VLOOKUP(A23,'Wettkampf 1'!$B$10:$C$45,2,FALSE)</f>
        <v>Neuvrees I</v>
      </c>
      <c r="C23" s="9">
        <f>VLOOKUP(A23,'Wettkampf 1'!$B$10:$D$45,3,FALSE)</f>
        <v>308</v>
      </c>
      <c r="D23" s="9">
        <f>VLOOKUP($A23,'2'!$B$10:$D$45,3,FALSE)</f>
        <v>303.39999999999998</v>
      </c>
      <c r="E23" s="9">
        <f>VLOOKUP($A23,'3'!$B$10:$D$45,3,FALSE)</f>
        <v>307.10000000000002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306.16666666666669</v>
      </c>
      <c r="J23" s="9">
        <f>VLOOKUP(A23,Formelhilfe!$A$9:$H$44,8,FALSE)</f>
        <v>3</v>
      </c>
      <c r="K23" s="10">
        <f>SUM(C23:H23)</f>
        <v>918.5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306.16666666666669</v>
      </c>
      <c r="V23" s="9">
        <f>VLOOKUP(A23,Formelhilfe!$A$9:$P$44,16,FALSE)</f>
        <v>3</v>
      </c>
      <c r="W23" s="11">
        <f>SUM(C23:H23,L23:Q23)</f>
        <v>918.5</v>
      </c>
    </row>
    <row r="24" spans="1:45" ht="20.25" customHeight="1" x14ac:dyDescent="0.5">
      <c r="A24" s="195" t="s">
        <v>101</v>
      </c>
      <c r="B24" s="95" t="str">
        <f>VLOOKUP(A24,'Wettkampf 1'!$B$10:$C$45,2,FALSE)</f>
        <v>Börgermoor III</v>
      </c>
      <c r="C24" s="9">
        <f>VLOOKUP(A24,'Wettkampf 1'!$B$10:$D$45,3,FALSE)</f>
        <v>307.7</v>
      </c>
      <c r="D24" s="9">
        <f>VLOOKUP($A24,'2'!$B$10:$D$45,3,FALSE)</f>
        <v>305.7</v>
      </c>
      <c r="E24" s="9">
        <f>VLOOKUP($A24,'3'!$B$10:$D$45,3,FALSE)</f>
        <v>304.2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305.86666666666662</v>
      </c>
      <c r="J24" s="9">
        <f>VLOOKUP(A24,Formelhilfe!$A$9:$H$44,8,FALSE)</f>
        <v>3</v>
      </c>
      <c r="K24" s="10">
        <f>SUM(C24:H24)</f>
        <v>917.59999999999991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305.86666666666662</v>
      </c>
      <c r="V24" s="9">
        <f>VLOOKUP(A24,Formelhilfe!$A$9:$P$44,16,FALSE)</f>
        <v>3</v>
      </c>
      <c r="W24" s="11">
        <f>SUM(C24:H24,L24:Q24)</f>
        <v>917.59999999999991</v>
      </c>
    </row>
    <row r="25" spans="1:45" ht="20.25" customHeight="1" x14ac:dyDescent="0.5">
      <c r="A25" s="195" t="s">
        <v>127</v>
      </c>
      <c r="B25" s="95" t="str">
        <f>VLOOKUP(A25,'Wettkampf 1'!$B$10:$C$45,2,FALSE)</f>
        <v>Neuvrees I</v>
      </c>
      <c r="C25" s="9">
        <f>VLOOKUP(A25,'Wettkampf 1'!$B$10:$D$45,3,FALSE)</f>
        <v>306.89999999999998</v>
      </c>
      <c r="D25" s="9">
        <f>VLOOKUP($A25,'2'!$B$10:$D$45,3,FALSE)</f>
        <v>302.5</v>
      </c>
      <c r="E25" s="9">
        <f>VLOOKUP($A25,'3'!$B$10:$D$45,3,FALSE)</f>
        <v>306.39999999999998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305.26666666666665</v>
      </c>
      <c r="J25" s="9">
        <f>VLOOKUP(A25,Formelhilfe!$A$9:$H$44,8,FALSE)</f>
        <v>3</v>
      </c>
      <c r="K25" s="10">
        <f>SUM(C25:H25)</f>
        <v>915.8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305.26666666666665</v>
      </c>
      <c r="V25" s="9">
        <f>VLOOKUP(A25,Formelhilfe!$A$9:$P$44,16,FALSE)</f>
        <v>3</v>
      </c>
      <c r="W25" s="11">
        <f>SUM(C25:H25,L25:Q25)</f>
        <v>915.8</v>
      </c>
    </row>
    <row r="26" spans="1:45" ht="20.25" customHeight="1" x14ac:dyDescent="0.5">
      <c r="A26" s="195" t="s">
        <v>128</v>
      </c>
      <c r="B26" s="95" t="str">
        <f>VLOOKUP(A26,'Wettkampf 1'!$B$10:$C$45,2,FALSE)</f>
        <v>Neuvrees I</v>
      </c>
      <c r="C26" s="9">
        <f>VLOOKUP(A26,'Wettkampf 1'!$B$10:$D$45,3,FALSE)</f>
        <v>305.2</v>
      </c>
      <c r="D26" s="9">
        <f>VLOOKUP($A26,'2'!$B$10:$D$45,3,FALSE)</f>
        <v>307.5</v>
      </c>
      <c r="E26" s="9">
        <f>VLOOKUP($A26,'3'!$B$10:$D$45,3,FALSE)</f>
        <v>301.3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304.66666666666669</v>
      </c>
      <c r="J26" s="9">
        <f>VLOOKUP(A26,Formelhilfe!$A$9:$H$44,8,FALSE)</f>
        <v>3</v>
      </c>
      <c r="K26" s="10">
        <f>SUM(C26:H26)</f>
        <v>914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304.66666666666669</v>
      </c>
      <c r="V26" s="9">
        <f>VLOOKUP(A26,Formelhilfe!$A$9:$P$44,16,FALSE)</f>
        <v>3</v>
      </c>
      <c r="W26" s="11">
        <f>SUM(C26:H26,L26:Q26)</f>
        <v>914</v>
      </c>
    </row>
    <row r="27" spans="1:45" ht="20.25" customHeight="1" x14ac:dyDescent="0.5">
      <c r="A27" s="195" t="s">
        <v>113</v>
      </c>
      <c r="B27" s="95" t="str">
        <f>VLOOKUP(A27,'Wettkampf 1'!$B$10:$C$45,2,FALSE)</f>
        <v>Breddenberg IV</v>
      </c>
      <c r="C27" s="9">
        <f>VLOOKUP(A27,'Wettkampf 1'!$B$10:$D$45,3,FALSE)</f>
        <v>295.3</v>
      </c>
      <c r="D27" s="9">
        <f>VLOOKUP($A27,'2'!$B$10:$D$45,3,FALSE)</f>
        <v>305.7</v>
      </c>
      <c r="E27" s="9">
        <f>VLOOKUP($A27,'3'!$B$10:$D$45,3,FALSE)</f>
        <v>306.2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302.40000000000003</v>
      </c>
      <c r="J27" s="9">
        <f>VLOOKUP(A27,Formelhilfe!$A$9:$H$44,8,FALSE)</f>
        <v>3</v>
      </c>
      <c r="K27" s="10">
        <f>SUM(C27:H27)</f>
        <v>907.2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302.40000000000003</v>
      </c>
      <c r="V27" s="9">
        <f>VLOOKUP(A27,Formelhilfe!$A$9:$P$44,16,FALSE)</f>
        <v>3</v>
      </c>
      <c r="W27" s="11">
        <f>SUM(C27:H27,L27:Q27)</f>
        <v>907.2</v>
      </c>
    </row>
    <row r="28" spans="1:45" ht="20.25" customHeight="1" x14ac:dyDescent="0.5">
      <c r="A28" s="195" t="s">
        <v>107</v>
      </c>
      <c r="B28" s="95" t="str">
        <f>VLOOKUP(A28,'Wettkampf 1'!$B$10:$C$45,2,FALSE)</f>
        <v>Spahnharrenstätte II</v>
      </c>
      <c r="C28" s="9">
        <f>VLOOKUP(A28,'Wettkampf 1'!$B$10:$D$45,3,FALSE)</f>
        <v>299.7</v>
      </c>
      <c r="D28" s="9">
        <f>VLOOKUP($A28,'2'!$B$10:$D$45,3,FALSE)</f>
        <v>300.3</v>
      </c>
      <c r="E28" s="9">
        <f>VLOOKUP($A28,'3'!$B$10:$D$45,3,FALSE)</f>
        <v>301.39999999999998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300.46666666666664</v>
      </c>
      <c r="J28" s="9">
        <f>VLOOKUP(A28,Formelhilfe!$A$9:$H$44,8,FALSE)</f>
        <v>3</v>
      </c>
      <c r="K28" s="10">
        <f>SUM(C28:H28)</f>
        <v>901.4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300.46666666666664</v>
      </c>
      <c r="V28" s="9">
        <f>VLOOKUP(A28,Formelhilfe!$A$9:$P$44,16,FALSE)</f>
        <v>3</v>
      </c>
      <c r="W28" s="11">
        <f>SUM(C28:H28,L28:Q28)</f>
        <v>901.4</v>
      </c>
    </row>
    <row r="29" spans="1:45" ht="20.25" customHeight="1" x14ac:dyDescent="0.5">
      <c r="A29" s="195" t="s">
        <v>112</v>
      </c>
      <c r="B29" s="95" t="str">
        <f>VLOOKUP(A29,'Wettkampf 1'!$B$10:$C$45,2,FALSE)</f>
        <v>Breddenberg IV</v>
      </c>
      <c r="C29" s="9">
        <f>VLOOKUP(A29,'Wettkampf 1'!$B$10:$D$45,3,FALSE)</f>
        <v>298.5</v>
      </c>
      <c r="D29" s="9">
        <f>VLOOKUP($A29,'2'!$B$10:$D$45,3,FALSE)</f>
        <v>301.2</v>
      </c>
      <c r="E29" s="9">
        <f>VLOOKUP($A29,'3'!$B$10:$D$45,3,FALSE)</f>
        <v>300.60000000000002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300.10000000000002</v>
      </c>
      <c r="J29" s="9">
        <f>VLOOKUP(A29,Formelhilfe!$A$9:$H$44,8,FALSE)</f>
        <v>3</v>
      </c>
      <c r="K29" s="10">
        <f>SUM(C29:H29)</f>
        <v>900.30000000000007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300.10000000000002</v>
      </c>
      <c r="V29" s="9">
        <f>VLOOKUP(A29,Formelhilfe!$A$9:$P$44,16,FALSE)</f>
        <v>3</v>
      </c>
      <c r="W29" s="11">
        <f>SUM(C29:H29,L29:Q29)</f>
        <v>900.30000000000007</v>
      </c>
    </row>
    <row r="30" spans="1:45" ht="20.25" customHeight="1" x14ac:dyDescent="0.5">
      <c r="A30" s="195" t="s">
        <v>118</v>
      </c>
      <c r="B30" s="95" t="str">
        <f>VLOOKUP(A30,'Wettkampf 1'!$B$10:$C$45,2,FALSE)</f>
        <v>Börgerwald II</v>
      </c>
      <c r="C30" s="9">
        <f>VLOOKUP(A30,'Wettkampf 1'!$B$10:$D$45,3,FALSE)</f>
        <v>297.10000000000002</v>
      </c>
      <c r="D30" s="9">
        <f>VLOOKUP($A30,'2'!$B$10:$D$45,3,FALSE)</f>
        <v>302.7</v>
      </c>
      <c r="E30" s="9">
        <f>VLOOKUP($A30,'3'!$B$10:$D$45,3,FALSE)</f>
        <v>296.3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298.7</v>
      </c>
      <c r="J30" s="9">
        <f>VLOOKUP(A30,Formelhilfe!$A$9:$H$44,8,FALSE)</f>
        <v>3</v>
      </c>
      <c r="K30" s="10">
        <f>SUM(C30:H30)</f>
        <v>896.09999999999991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298.7</v>
      </c>
      <c r="V30" s="9">
        <f>VLOOKUP(A30,Formelhilfe!$A$9:$P$44,16,FALSE)</f>
        <v>3</v>
      </c>
      <c r="W30" s="11">
        <f>SUM(C30:H30,L30:Q30)</f>
        <v>896.09999999999991</v>
      </c>
    </row>
    <row r="31" spans="1:45" ht="20.25" customHeight="1" x14ac:dyDescent="0.5">
      <c r="A31" s="195" t="s">
        <v>119</v>
      </c>
      <c r="B31" s="95" t="str">
        <f>VLOOKUP(A31,'Wettkampf 1'!$B$10:$C$45,2,FALSE)</f>
        <v>Börgerwald II</v>
      </c>
      <c r="C31" s="9">
        <f>VLOOKUP(A31,'Wettkampf 1'!$B$10:$D$45,3,FALSE)</f>
        <v>288.10000000000002</v>
      </c>
      <c r="D31" s="9">
        <f>VLOOKUP($A31,'2'!$B$10:$D$45,3,FALSE)</f>
        <v>295.3</v>
      </c>
      <c r="E31" s="9">
        <f>VLOOKUP($A31,'3'!$B$10:$D$45,3,FALSE)</f>
        <v>302.89999999999998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295.43333333333334</v>
      </c>
      <c r="J31" s="9">
        <f>VLOOKUP(A31,Formelhilfe!$A$9:$H$44,8,FALSE)</f>
        <v>3</v>
      </c>
      <c r="K31" s="10">
        <f>SUM(C31:H31)</f>
        <v>886.30000000000007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295.43333333333334</v>
      </c>
      <c r="V31" s="9">
        <f>VLOOKUP(A31,Formelhilfe!$A$9:$P$44,16,FALSE)</f>
        <v>3</v>
      </c>
      <c r="W31" s="11">
        <f>SUM(C31:H31,L31:Q31)</f>
        <v>886.30000000000007</v>
      </c>
    </row>
    <row r="32" spans="1:45" ht="20.25" customHeight="1" x14ac:dyDescent="0.5">
      <c r="A32" s="195" t="s">
        <v>72</v>
      </c>
      <c r="B32" s="95" t="str">
        <f>VLOOKUP(A32,'Wettkampf 1'!$B$10:$C$45,2,FALSE)</f>
        <v>Spahnharrenstätte III</v>
      </c>
      <c r="C32" s="9">
        <f>VLOOKUP(A32,'Wettkampf 1'!$B$10:$D$45,3,FALSE)</f>
        <v>0</v>
      </c>
      <c r="D32" s="9">
        <f>VLOOKUP($A32,'2'!$B$10:$D$45,3,FALSE)</f>
        <v>307.39999999999998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307.39999999999998</v>
      </c>
      <c r="J32" s="9">
        <f>VLOOKUP(A32,Formelhilfe!$A$9:$H$44,8,FALSE)</f>
        <v>1</v>
      </c>
      <c r="K32" s="10">
        <f>SUM(C32:H32)</f>
        <v>307.39999999999998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307.39999999999998</v>
      </c>
      <c r="V32" s="9">
        <f>VLOOKUP(A32,Formelhilfe!$A$9:$P$44,16,FALSE)</f>
        <v>1</v>
      </c>
      <c r="W32" s="11">
        <f>SUM(C32:H32,L32:Q32)</f>
        <v>307.39999999999998</v>
      </c>
    </row>
    <row r="33" spans="1:23" ht="20.25" customHeight="1" x14ac:dyDescent="0.5">
      <c r="A33" s="195" t="s">
        <v>50</v>
      </c>
      <c r="B33" s="95" t="str">
        <f>VLOOKUP(A33,'Wettkampf 1'!$B$10:$C$45,2,FALSE)</f>
        <v>Spahnharrenstätte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300.8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300.8</v>
      </c>
      <c r="J33" s="9">
        <f>VLOOKUP(A33,Formelhilfe!$A$9:$H$44,8,FALSE)</f>
        <v>1</v>
      </c>
      <c r="K33" s="10">
        <f>SUM(C33:H33)</f>
        <v>300.8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300.8</v>
      </c>
      <c r="V33" s="9">
        <f>VLOOKUP(A33,Formelhilfe!$A$9:$P$44,16,FALSE)</f>
        <v>1</v>
      </c>
      <c r="W33" s="11">
        <f>SUM(C33:H33,L33:Q33)</f>
        <v>300.8</v>
      </c>
    </row>
    <row r="34" spans="1:23" ht="20.25" customHeight="1" x14ac:dyDescent="0.5">
      <c r="A34" s="195" t="s">
        <v>52</v>
      </c>
      <c r="B34" s="95" t="str">
        <f>VLOOKUP(A34,'Wettkampf 1'!$B$10:$C$45,2,FALSE)</f>
        <v>Spahnharrenstätte III</v>
      </c>
      <c r="C34" s="9">
        <f>VLOOKUP(A34,'Wettkampf 1'!$B$10:$D$45,3,FALSE)</f>
        <v>0</v>
      </c>
      <c r="D34" s="9">
        <f>VLOOKUP($A34,'2'!$B$10:$D$45,3,FALSE)</f>
        <v>299.10000000000002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299.10000000000002</v>
      </c>
      <c r="J34" s="9">
        <f>VLOOKUP(A34,Formelhilfe!$A$9:$H$44,8,FALSE)</f>
        <v>1</v>
      </c>
      <c r="K34" s="10">
        <f>SUM(C34:H34)</f>
        <v>299.10000000000002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299.10000000000002</v>
      </c>
      <c r="V34" s="9">
        <f>VLOOKUP(A34,Formelhilfe!$A$9:$P$44,16,FALSE)</f>
        <v>1</v>
      </c>
      <c r="W34" s="11">
        <f>SUM(C34:H34,L34:Q34)</f>
        <v>299.10000000000002</v>
      </c>
    </row>
    <row r="35" spans="1:23" ht="20.25" customHeight="1" x14ac:dyDescent="0.5">
      <c r="A35" s="195" t="s">
        <v>49</v>
      </c>
      <c r="B35" s="95" t="str">
        <f>VLOOKUP(A35,'Wettkampf 1'!$B$10:$C$45,2,FALSE)</f>
        <v>Börgermoor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95" t="s">
        <v>51</v>
      </c>
      <c r="B36" s="95" t="str">
        <f>VLOOKUP(A36,'Wettkampf 1'!$B$10:$C$45,2,FALSE)</f>
        <v>Spahnharrenstätte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95" t="s">
        <v>73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6328125" style="13" customWidth="1"/>
    <col min="20" max="20" width="22.63281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63</v>
      </c>
    </row>
    <row r="3" spans="1:21" x14ac:dyDescent="0.35">
      <c r="A3" s="13" t="str">
        <f>'Wettkampf 1'!B3</f>
        <v>Spahnharrenstätte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64</v>
      </c>
    </row>
    <row r="4" spans="1:21" x14ac:dyDescent="0.35">
      <c r="A4" s="13" t="str">
        <f>'Wettkampf 1'!B4</f>
        <v>Breddenberg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65</v>
      </c>
    </row>
    <row r="5" spans="1:21" x14ac:dyDescent="0.35">
      <c r="A5" s="13" t="str">
        <f>'Wettkampf 1'!B5</f>
        <v>Börgerwald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69</v>
      </c>
      <c r="U5" s="13" t="s">
        <v>66</v>
      </c>
    </row>
    <row r="6" spans="1:21" x14ac:dyDescent="0.35">
      <c r="A6" s="13" t="str">
        <f>'Wettkampf 1'!B6</f>
        <v>Spahnharrenstätte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70</v>
      </c>
      <c r="U6" s="13" t="s">
        <v>67</v>
      </c>
    </row>
    <row r="7" spans="1:21" x14ac:dyDescent="0.35">
      <c r="A7" s="13" t="str">
        <f>'Wettkampf 1'!B7</f>
        <v>Neuvrees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71</v>
      </c>
      <c r="U7" s="13" t="s">
        <v>68</v>
      </c>
    </row>
    <row r="8" spans="1:21" x14ac:dyDescent="0.35">
      <c r="S8" s="13" t="s">
        <v>23</v>
      </c>
      <c r="T8" s="13" t="s">
        <v>74</v>
      </c>
    </row>
    <row r="9" spans="1:21" ht="15.5" x14ac:dyDescent="0.35">
      <c r="A9" s="195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5" x14ac:dyDescent="0.35">
      <c r="A10" s="195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5" x14ac:dyDescent="0.35">
      <c r="A11" s="195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5" x14ac:dyDescent="0.35">
      <c r="A12" s="195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5" x14ac:dyDescent="0.35">
      <c r="A13" s="195" t="s">
        <v>103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5" x14ac:dyDescent="0.35">
      <c r="A14" s="195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95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5" x14ac:dyDescent="0.35">
      <c r="A16" s="195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5" x14ac:dyDescent="0.35">
      <c r="A17" s="195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5" x14ac:dyDescent="0.35">
      <c r="A18" s="195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5" x14ac:dyDescent="0.35">
      <c r="A19" s="195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5" x14ac:dyDescent="0.35">
      <c r="A20" s="195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95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5" x14ac:dyDescent="0.35">
      <c r="A22" s="195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5" x14ac:dyDescent="0.35">
      <c r="A23" s="195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5" x14ac:dyDescent="0.35">
      <c r="A24" s="195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5" x14ac:dyDescent="0.35">
      <c r="A25" s="195" t="s">
        <v>112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5" x14ac:dyDescent="0.35">
      <c r="A26" s="195" t="s">
        <v>113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5" x14ac:dyDescent="0.35">
      <c r="A27" s="195" t="s">
        <v>114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5" x14ac:dyDescent="0.35">
      <c r="A28" s="195" t="s">
        <v>115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5" x14ac:dyDescent="0.35">
      <c r="A29" s="195" t="s">
        <v>116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5" x14ac:dyDescent="0.35">
      <c r="A30" s="195" t="s">
        <v>117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5" x14ac:dyDescent="0.35">
      <c r="A31" s="195" t="s">
        <v>118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5" x14ac:dyDescent="0.35">
      <c r="A32" s="195" t="s">
        <v>119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5" x14ac:dyDescent="0.35">
      <c r="A33" s="195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5" x14ac:dyDescent="0.35">
      <c r="A34" s="195" t="s">
        <v>121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5" x14ac:dyDescent="0.35">
      <c r="A35" s="158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5" x14ac:dyDescent="0.35">
      <c r="A36" s="195" t="s">
        <v>122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5" x14ac:dyDescent="0.35">
      <c r="A37" s="195" t="s">
        <v>72</v>
      </c>
      <c r="B37" s="13">
        <f>IF('Wettkampf 1'!D38&gt;0,1,0)</f>
        <v>0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5" x14ac:dyDescent="0.35">
      <c r="A38" s="195" t="s">
        <v>52</v>
      </c>
      <c r="B38" s="13">
        <f>IF('Wettkampf 1'!D39&gt;0,1,0)</f>
        <v>0</v>
      </c>
      <c r="C38" s="13">
        <f>IF('2'!$D39&gt;0,1,0)</f>
        <v>1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5" x14ac:dyDescent="0.35">
      <c r="A39" s="195" t="s">
        <v>124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5" x14ac:dyDescent="0.35">
      <c r="A40" s="195" t="s">
        <v>125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5" x14ac:dyDescent="0.35">
      <c r="A41" s="195" t="s">
        <v>126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5" x14ac:dyDescent="0.35">
      <c r="A42" s="195" t="s">
        <v>127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5" x14ac:dyDescent="0.35">
      <c r="A43" s="195" t="s">
        <v>128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5" x14ac:dyDescent="0.35">
      <c r="A44" s="195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30</v>
      </c>
      <c r="C45" s="17">
        <f t="shared" ref="C45:G45" si="5">SUM(C9:C44)</f>
        <v>32</v>
      </c>
      <c r="D45" s="17">
        <f t="shared" si="5"/>
        <v>31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93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93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328125" defaultRowHeight="23.25" customHeight="1" x14ac:dyDescent="0.35"/>
  <cols>
    <col min="9" max="9" width="15.6328125" style="1"/>
    <col min="19" max="19" width="15.6328125" style="1"/>
  </cols>
  <sheetData>
    <row r="2" spans="1:20" ht="23.25" customHeight="1" x14ac:dyDescent="0.45">
      <c r="A2" s="12"/>
      <c r="B2" s="195" t="s">
        <v>92</v>
      </c>
      <c r="C2" s="7">
        <f>VLOOKUP($B$2:$B$7,'Wettkampf 1'!$B$2:$D$7,3,FALSE)</f>
        <v>942.8</v>
      </c>
      <c r="D2" s="5">
        <f>VLOOKUP($B$2:$B$7,'2'!$B$2:$D$7,3,FALSE)</f>
        <v>945.2</v>
      </c>
      <c r="E2" s="5">
        <f>VLOOKUP($B$2:$B$7,'3'!$B$2:$D$7,3,FALSE)</f>
        <v>938.7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942.23333333333323</v>
      </c>
      <c r="J2" s="5">
        <f>SUM(C2:H2)</f>
        <v>2826.7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942.23333333333323</v>
      </c>
      <c r="T2" s="6">
        <f>SUM(C2:H2,K2:P2)</f>
        <v>2826.7</v>
      </c>
    </row>
    <row r="3" spans="1:20" ht="23.25" customHeight="1" x14ac:dyDescent="0.45">
      <c r="A3" s="12"/>
      <c r="B3" s="195" t="s">
        <v>91</v>
      </c>
      <c r="C3" s="7">
        <f>VLOOKUP($B$2:$B$7,'Wettkampf 1'!$B$2:$D$7,3,FALSE)</f>
        <v>937.4</v>
      </c>
      <c r="D3" s="5">
        <f>VLOOKUP($B$2:$B$7,'2'!$B$2:$D$7,3,FALSE)</f>
        <v>941.19999999999993</v>
      </c>
      <c r="E3" s="5">
        <f>VLOOKUP($B$2:$B$7,'3'!$B$2:$D$7,3,FALSE)</f>
        <v>934.3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937.63333333333321</v>
      </c>
      <c r="J3" s="5">
        <f>SUM(C3:H3)</f>
        <v>2812.8999999999996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937.63333333333321</v>
      </c>
      <c r="T3" s="6">
        <f>SUM(C3:H3,K3:P3)</f>
        <v>2812.8999999999996</v>
      </c>
    </row>
    <row r="4" spans="1:20" ht="23.25" customHeight="1" x14ac:dyDescent="0.45">
      <c r="A4" s="12"/>
      <c r="B4" s="195" t="s">
        <v>89</v>
      </c>
      <c r="C4" s="7">
        <f>VLOOKUP($B$2:$B$7,'Wettkampf 1'!$B$2:$D$7,3,FALSE)</f>
        <v>936.2</v>
      </c>
      <c r="D4" s="5">
        <f>VLOOKUP($B$2:$B$7,'2'!$B$2:$D$7,3,FALSE)</f>
        <v>938.59999999999991</v>
      </c>
      <c r="E4" s="5">
        <f>VLOOKUP($B$2:$B$7,'3'!$B$2:$D$7,3,FALSE)</f>
        <v>929.8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934.86666666666667</v>
      </c>
      <c r="J4" s="5">
        <f>SUM(C4:H4)</f>
        <v>2804.6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934.86666666666667</v>
      </c>
      <c r="T4" s="6">
        <f>SUM(C4:H4,K4:P4)</f>
        <v>2804.6</v>
      </c>
    </row>
    <row r="5" spans="1:20" ht="23.25" customHeight="1" x14ac:dyDescent="0.45">
      <c r="A5" s="12"/>
      <c r="B5" s="195" t="s">
        <v>90</v>
      </c>
      <c r="C5" s="7">
        <f>VLOOKUP($B$2:$B$7,'Wettkampf 1'!$B$2:$D$7,3,FALSE)</f>
        <v>932.7</v>
      </c>
      <c r="D5" s="5">
        <f>VLOOKUP($B$2:$B$7,'2'!$B$2:$D$7,3,FALSE)</f>
        <v>932.3</v>
      </c>
      <c r="E5" s="5">
        <f>VLOOKUP($B$2:$B$7,'3'!$B$2:$D$7,3,FALSE)</f>
        <v>931.2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932.06666666666661</v>
      </c>
      <c r="J5" s="5">
        <f>SUM(C5:H5)</f>
        <v>2796.2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932.06666666666661</v>
      </c>
      <c r="T5" s="6">
        <f>SUM(C5:H5,K5:P5)</f>
        <v>2796.2</v>
      </c>
    </row>
    <row r="6" spans="1:20" ht="23.25" customHeight="1" x14ac:dyDescent="0.45">
      <c r="A6" s="12"/>
      <c r="B6" s="195" t="s">
        <v>93</v>
      </c>
      <c r="C6" s="7">
        <f>VLOOKUP($B$2:$B$7,'Wettkampf 1'!$B$2:$D$7,3,FALSE)</f>
        <v>932</v>
      </c>
      <c r="D6" s="5">
        <f>VLOOKUP($B$2:$B$7,'2'!$B$2:$D$7,3,FALSE)</f>
        <v>927</v>
      </c>
      <c r="E6" s="5">
        <f>VLOOKUP($B$2:$B$7,'3'!$B$2:$D$7,3,FALSE)</f>
        <v>933.6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IF(Formelhilfe!H7 &gt; 0,J6/Formelhilfe!H7,0)</f>
        <v>930.86666666666667</v>
      </c>
      <c r="J6" s="5">
        <f>SUM(C6:H6)</f>
        <v>2792.6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930.86666666666667</v>
      </c>
      <c r="T6" s="6">
        <f>SUM(C6:H6,K6:P6)</f>
        <v>2792.6</v>
      </c>
    </row>
    <row r="7" spans="1:20" ht="23.25" customHeight="1" x14ac:dyDescent="0.45">
      <c r="A7" s="12"/>
      <c r="B7" s="195" t="s">
        <v>88</v>
      </c>
      <c r="C7" s="7">
        <f>VLOOKUP($B$2:$B$7,'Wettkampf 1'!$B$2:$D$7,3,FALSE)</f>
        <v>932.5</v>
      </c>
      <c r="D7" s="5">
        <f>VLOOKUP($B$2:$B$7,'2'!$B$2:$D$7,3,FALSE)</f>
        <v>931.19999999999993</v>
      </c>
      <c r="E7" s="5">
        <f>VLOOKUP($B$2:$B$7,'3'!$B$2:$D$7,3,FALSE)</f>
        <v>925.4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929.69999999999993</v>
      </c>
      <c r="J7" s="5">
        <f>SUM(C7:H7)</f>
        <v>2789.1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929.69999999999993</v>
      </c>
      <c r="T7" s="6">
        <f>SUM(C7:H7,K7:P7)</f>
        <v>2789.1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2025-10-05T17:25:49Z</cp:lastPrinted>
  <dcterms:created xsi:type="dcterms:W3CDTF">2010-11-23T11:44:38Z</dcterms:created>
  <dcterms:modified xsi:type="dcterms:W3CDTF">2025-10-05T17:26:02Z</dcterms:modified>
</cp:coreProperties>
</file>