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Damen\"/>
    </mc:Choice>
  </mc:AlternateContent>
  <xr:revisionPtr revIDLastSave="0" documentId="13_ncr:1_{583F9BA0-58BA-4B21-AD7B-E87FEADA3F72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8" l="1"/>
  <c r="B20" i="18"/>
  <c r="B35" i="18"/>
  <c r="B3" i="18"/>
  <c r="B11" i="18"/>
  <c r="B26" i="18"/>
  <c r="B34" i="18"/>
  <c r="B24" i="18"/>
  <c r="B36" i="18"/>
  <c r="B5" i="18"/>
  <c r="B31" i="18"/>
  <c r="B22" i="18"/>
  <c r="B4" i="18"/>
  <c r="B25" i="18"/>
  <c r="B14" i="18"/>
  <c r="B37" i="18"/>
  <c r="B15" i="18"/>
  <c r="B16" i="18"/>
  <c r="B29" i="18"/>
  <c r="B9" i="18"/>
  <c r="B12" i="18"/>
  <c r="B2" i="18"/>
  <c r="B10" i="18"/>
  <c r="B17" i="18"/>
  <c r="B28" i="18"/>
  <c r="B18" i="18"/>
  <c r="B7" i="18"/>
  <c r="B19" i="18"/>
  <c r="B32" i="18"/>
  <c r="B27" i="18"/>
  <c r="B33" i="18"/>
  <c r="B13" i="18"/>
  <c r="B6" i="18"/>
  <c r="B30" i="18"/>
  <c r="B21" i="18"/>
  <c r="B23" i="18"/>
  <c r="Q4" i="1"/>
  <c r="P4" i="1"/>
  <c r="O4" i="1"/>
  <c r="N4" i="1"/>
  <c r="M4" i="1"/>
  <c r="L4" i="1"/>
  <c r="C1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" i="18"/>
  <c r="C5" i="18"/>
  <c r="C34" i="18"/>
  <c r="C15" i="18"/>
  <c r="C33" i="18"/>
  <c r="C12" i="18"/>
  <c r="C14" i="18"/>
  <c r="C36" i="18"/>
  <c r="C22" i="18"/>
  <c r="C21" i="18"/>
  <c r="C35" i="18"/>
  <c r="C24" i="18"/>
  <c r="C11" i="18"/>
  <c r="C17" i="18"/>
  <c r="C6" i="18"/>
  <c r="C26" i="18"/>
  <c r="C3" i="18"/>
  <c r="C16" i="18"/>
  <c r="C32" i="18"/>
  <c r="C13" i="18"/>
  <c r="C28" i="18"/>
  <c r="C8" i="18"/>
  <c r="C10" i="18"/>
  <c r="C30" i="18"/>
  <c r="C37" i="18"/>
  <c r="C25" i="18"/>
  <c r="C31" i="18"/>
  <c r="C29" i="18"/>
  <c r="C27" i="18"/>
  <c r="C4" i="18"/>
  <c r="C19" i="18"/>
  <c r="C20" i="18"/>
  <c r="C23" i="18"/>
  <c r="C9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O35" i="2"/>
  <c r="O34" i="2"/>
  <c r="H44" i="17"/>
  <c r="H43" i="17"/>
  <c r="H41" i="17"/>
  <c r="H40" i="17"/>
  <c r="H42" i="17"/>
  <c r="O44" i="17"/>
  <c r="O43" i="17"/>
  <c r="O42" i="17"/>
  <c r="O41" i="17"/>
  <c r="O40" i="17"/>
  <c r="O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H28" i="17" s="1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8" i="17" l="1"/>
  <c r="O29" i="17"/>
  <c r="O30" i="17"/>
  <c r="O17" i="17"/>
  <c r="H17" i="17"/>
  <c r="H9" i="17"/>
  <c r="H29" i="17"/>
  <c r="H31" i="17"/>
  <c r="H19" i="17"/>
  <c r="O32" i="17"/>
  <c r="O20" i="17"/>
  <c r="H30" i="17"/>
  <c r="H18" i="17"/>
  <c r="O31" i="17"/>
  <c r="O19" i="17"/>
  <c r="H27" i="17"/>
  <c r="O16" i="17"/>
  <c r="H38" i="17"/>
  <c r="O27" i="17"/>
  <c r="H37" i="17"/>
  <c r="H13" i="17"/>
  <c r="O26" i="17"/>
  <c r="H36" i="17"/>
  <c r="O37" i="17"/>
  <c r="O25" i="17"/>
  <c r="O13" i="17"/>
  <c r="H35" i="17"/>
  <c r="H23" i="17"/>
  <c r="H11" i="17"/>
  <c r="O36" i="17"/>
  <c r="O24" i="17"/>
  <c r="O12" i="17"/>
  <c r="O14" i="17"/>
  <c r="H34" i="17"/>
  <c r="H22" i="17"/>
  <c r="H10" i="17"/>
  <c r="O35" i="17"/>
  <c r="O11" i="17"/>
  <c r="O28" i="17"/>
  <c r="H26" i="17"/>
  <c r="O15" i="17"/>
  <c r="H25" i="17"/>
  <c r="O38" i="17"/>
  <c r="H24" i="17"/>
  <c r="O23" i="17"/>
  <c r="H33" i="17"/>
  <c r="H21" i="17"/>
  <c r="O34" i="17"/>
  <c r="O22" i="17"/>
  <c r="O10" i="17"/>
  <c r="H15" i="17"/>
  <c r="H14" i="17"/>
  <c r="H12" i="17"/>
  <c r="O9" i="17"/>
  <c r="H32" i="17"/>
  <c r="H20" i="17"/>
  <c r="O33" i="17"/>
  <c r="O21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8" i="18"/>
  <c r="AA36" i="12"/>
  <c r="AA12" i="12"/>
  <c r="S9" i="18"/>
  <c r="S17" i="18"/>
  <c r="S12" i="18"/>
  <c r="S13" i="18"/>
  <c r="S35" i="18"/>
  <c r="S31" i="18"/>
  <c r="AA11" i="8"/>
  <c r="AA23" i="10"/>
  <c r="AA35" i="16"/>
  <c r="S34" i="18"/>
  <c r="S3" i="18"/>
  <c r="S6" i="18"/>
  <c r="S33" i="18"/>
  <c r="S22" i="18"/>
  <c r="S25" i="18"/>
  <c r="S7" i="18"/>
  <c r="S4" i="18"/>
  <c r="S26" i="18"/>
  <c r="S16" i="18"/>
  <c r="S27" i="18"/>
  <c r="S15" i="18"/>
  <c r="S11" i="18"/>
  <c r="S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AA39" i="8"/>
  <c r="AA29" i="9"/>
  <c r="AA35" i="10"/>
  <c r="AA32" i="7"/>
  <c r="AA14" i="7"/>
  <c r="AA27" i="10"/>
  <c r="AA35" i="12"/>
  <c r="AA31" i="16"/>
  <c r="S10" i="18"/>
  <c r="AA20" i="9"/>
  <c r="AA35" i="9"/>
  <c r="S1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14" i="18"/>
  <c r="P35" i="18"/>
  <c r="P6" i="18"/>
  <c r="P16" i="18"/>
  <c r="P8" i="18"/>
  <c r="P25" i="18"/>
  <c r="P4" i="18"/>
  <c r="P15" i="18"/>
  <c r="P36" i="18"/>
  <c r="P24" i="18"/>
  <c r="P18" i="18"/>
  <c r="P32" i="18"/>
  <c r="P10" i="18"/>
  <c r="P31" i="18"/>
  <c r="P19" i="18"/>
  <c r="P5" i="18"/>
  <c r="P12" i="18"/>
  <c r="P21" i="18"/>
  <c r="P17" i="18"/>
  <c r="P3" i="18"/>
  <c r="P28" i="18"/>
  <c r="P37" i="18"/>
  <c r="P27" i="18"/>
  <c r="P33" i="18"/>
  <c r="P13" i="18"/>
  <c r="P22" i="18"/>
  <c r="P30" i="18"/>
  <c r="P11" i="18"/>
  <c r="P29" i="18"/>
  <c r="P26" i="18"/>
  <c r="P7" i="18"/>
  <c r="P2" i="18"/>
  <c r="P20" i="18"/>
  <c r="P23" i="18"/>
  <c r="P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34" i="18"/>
  <c r="D14" i="18"/>
  <c r="D35" i="18"/>
  <c r="D6" i="18"/>
  <c r="D16" i="18"/>
  <c r="D8" i="18"/>
  <c r="D25" i="18"/>
  <c r="D20" i="18"/>
  <c r="D15" i="18"/>
  <c r="D36" i="18"/>
  <c r="D24" i="18"/>
  <c r="D18" i="18"/>
  <c r="D32" i="18"/>
  <c r="D10" i="18"/>
  <c r="D31" i="18"/>
  <c r="D2" i="18"/>
  <c r="D33" i="18"/>
  <c r="D22" i="18"/>
  <c r="D11" i="18"/>
  <c r="D26" i="18"/>
  <c r="D13" i="18"/>
  <c r="D30" i="18"/>
  <c r="D29" i="18"/>
  <c r="D5" i="18"/>
  <c r="D3" i="18"/>
  <c r="D27" i="18"/>
  <c r="D12" i="18"/>
  <c r="D28" i="18"/>
  <c r="D21" i="18"/>
  <c r="D37" i="18"/>
  <c r="D7" i="18"/>
  <c r="D17" i="18"/>
  <c r="D23" i="18"/>
  <c r="D19" i="18"/>
  <c r="D9" i="18"/>
  <c r="L2" i="18"/>
  <c r="L27" i="18"/>
  <c r="L5" i="18"/>
  <c r="L20" i="18"/>
  <c r="L4" i="18"/>
  <c r="L12" i="18"/>
  <c r="L21" i="18"/>
  <c r="L17" i="18"/>
  <c r="L3" i="18"/>
  <c r="L28" i="18"/>
  <c r="L37" i="18"/>
  <c r="L7" i="18"/>
  <c r="L34" i="18"/>
  <c r="L14" i="18"/>
  <c r="L35" i="18"/>
  <c r="L6" i="18"/>
  <c r="L16" i="18"/>
  <c r="L8" i="18"/>
  <c r="L25" i="18"/>
  <c r="L15" i="18"/>
  <c r="L36" i="18"/>
  <c r="L24" i="18"/>
  <c r="L18" i="18"/>
  <c r="L32" i="18"/>
  <c r="L10" i="18"/>
  <c r="L31" i="18"/>
  <c r="L33" i="18"/>
  <c r="L13" i="18"/>
  <c r="L22" i="18"/>
  <c r="L30" i="18"/>
  <c r="L11" i="18"/>
  <c r="L29" i="18"/>
  <c r="L26" i="18"/>
  <c r="L23" i="18"/>
  <c r="L9" i="18"/>
  <c r="L19" i="18"/>
  <c r="E2" i="18"/>
  <c r="E33" i="18"/>
  <c r="E22" i="18"/>
  <c r="E11" i="18"/>
  <c r="E26" i="18"/>
  <c r="E13" i="18"/>
  <c r="E30" i="18"/>
  <c r="E29" i="18"/>
  <c r="E27" i="18"/>
  <c r="E5" i="18"/>
  <c r="E12" i="18"/>
  <c r="E21" i="18"/>
  <c r="E17" i="18"/>
  <c r="E3" i="18"/>
  <c r="E28" i="18"/>
  <c r="E37" i="18"/>
  <c r="E7" i="18"/>
  <c r="E4" i="18"/>
  <c r="E34" i="18"/>
  <c r="E14" i="18"/>
  <c r="E35" i="18"/>
  <c r="E6" i="18"/>
  <c r="E16" i="18"/>
  <c r="E8" i="18"/>
  <c r="E25" i="18"/>
  <c r="E18" i="18"/>
  <c r="E15" i="18"/>
  <c r="E32" i="18"/>
  <c r="E36" i="18"/>
  <c r="E10" i="18"/>
  <c r="E24" i="18"/>
  <c r="E31" i="18"/>
  <c r="E19" i="18"/>
  <c r="E20" i="18"/>
  <c r="E23" i="18"/>
  <c r="E9" i="18"/>
  <c r="O5" i="18"/>
  <c r="O12" i="18"/>
  <c r="O21" i="18"/>
  <c r="O17" i="18"/>
  <c r="O3" i="18"/>
  <c r="O28" i="18"/>
  <c r="O37" i="18"/>
  <c r="O27" i="18"/>
  <c r="O34" i="18"/>
  <c r="O14" i="18"/>
  <c r="O35" i="18"/>
  <c r="O6" i="18"/>
  <c r="O16" i="18"/>
  <c r="O8" i="18"/>
  <c r="O25" i="18"/>
  <c r="O4" i="18"/>
  <c r="O2" i="18"/>
  <c r="O33" i="18"/>
  <c r="O22" i="18"/>
  <c r="O11" i="18"/>
  <c r="O26" i="18"/>
  <c r="O13" i="18"/>
  <c r="O30" i="18"/>
  <c r="O29" i="18"/>
  <c r="O7" i="18"/>
  <c r="O15" i="18"/>
  <c r="O32" i="18"/>
  <c r="O36" i="18"/>
  <c r="O10" i="18"/>
  <c r="O24" i="18"/>
  <c r="O31" i="18"/>
  <c r="O18" i="18"/>
  <c r="O19" i="18"/>
  <c r="O20" i="18"/>
  <c r="O9" i="18"/>
  <c r="O23" i="18"/>
  <c r="H34" i="18"/>
  <c r="H14" i="18"/>
  <c r="H35" i="18"/>
  <c r="H6" i="18"/>
  <c r="H16" i="18"/>
  <c r="H8" i="18"/>
  <c r="H25" i="18"/>
  <c r="H27" i="18"/>
  <c r="H15" i="18"/>
  <c r="H36" i="18"/>
  <c r="H24" i="18"/>
  <c r="H18" i="18"/>
  <c r="H32" i="18"/>
  <c r="H10" i="18"/>
  <c r="H31" i="18"/>
  <c r="H4" i="18"/>
  <c r="H2" i="18"/>
  <c r="H33" i="18"/>
  <c r="H22" i="18"/>
  <c r="H11" i="18"/>
  <c r="H26" i="18"/>
  <c r="H13" i="18"/>
  <c r="H30" i="18"/>
  <c r="H29" i="18"/>
  <c r="H21" i="18"/>
  <c r="H37" i="18"/>
  <c r="H17" i="18"/>
  <c r="H7" i="18"/>
  <c r="H5" i="18"/>
  <c r="H3" i="18"/>
  <c r="H28" i="18"/>
  <c r="H12" i="18"/>
  <c r="H23" i="18"/>
  <c r="H19" i="18"/>
  <c r="H20" i="18"/>
  <c r="H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34" i="18"/>
  <c r="F14" i="18"/>
  <c r="F35" i="18"/>
  <c r="F6" i="18"/>
  <c r="F16" i="18"/>
  <c r="F8" i="18"/>
  <c r="F25" i="18"/>
  <c r="F15" i="18"/>
  <c r="F36" i="18"/>
  <c r="F24" i="18"/>
  <c r="F18" i="18"/>
  <c r="F32" i="18"/>
  <c r="F10" i="18"/>
  <c r="F31" i="18"/>
  <c r="F27" i="18"/>
  <c r="F2" i="18"/>
  <c r="F33" i="18"/>
  <c r="F22" i="18"/>
  <c r="F11" i="18"/>
  <c r="F26" i="18"/>
  <c r="F13" i="18"/>
  <c r="F30" i="18"/>
  <c r="F29" i="18"/>
  <c r="F4" i="18"/>
  <c r="F17" i="18"/>
  <c r="F7" i="18"/>
  <c r="F5" i="18"/>
  <c r="F3" i="18"/>
  <c r="F12" i="18"/>
  <c r="F28" i="18"/>
  <c r="F37" i="18"/>
  <c r="F21" i="18"/>
  <c r="F23" i="18"/>
  <c r="F9" i="18"/>
  <c r="F19" i="18"/>
  <c r="G4" i="18"/>
  <c r="G2" i="18"/>
  <c r="G33" i="18"/>
  <c r="G22" i="18"/>
  <c r="G11" i="18"/>
  <c r="G26" i="18"/>
  <c r="G13" i="18"/>
  <c r="G30" i="18"/>
  <c r="G29" i="18"/>
  <c r="G9" i="18"/>
  <c r="G5" i="18"/>
  <c r="G12" i="18"/>
  <c r="G21" i="18"/>
  <c r="G17" i="18"/>
  <c r="G3" i="18"/>
  <c r="G28" i="18"/>
  <c r="G37" i="18"/>
  <c r="G7" i="18"/>
  <c r="G34" i="18"/>
  <c r="G14" i="18"/>
  <c r="G35" i="18"/>
  <c r="G6" i="18"/>
  <c r="G16" i="18"/>
  <c r="G8" i="18"/>
  <c r="G25" i="18"/>
  <c r="G24" i="18"/>
  <c r="G31" i="18"/>
  <c r="G18" i="18"/>
  <c r="G15" i="18"/>
  <c r="G32" i="18"/>
  <c r="G36" i="18"/>
  <c r="G27" i="18"/>
  <c r="G10" i="18"/>
  <c r="G19" i="18"/>
  <c r="G23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7" i="18"/>
  <c r="N34" i="18"/>
  <c r="N14" i="18"/>
  <c r="N35" i="18"/>
  <c r="N6" i="18"/>
  <c r="N16" i="18"/>
  <c r="N8" i="18"/>
  <c r="N25" i="18"/>
  <c r="N4" i="18"/>
  <c r="N15" i="18"/>
  <c r="N36" i="18"/>
  <c r="N24" i="18"/>
  <c r="N18" i="18"/>
  <c r="N32" i="18"/>
  <c r="N10" i="18"/>
  <c r="N31" i="18"/>
  <c r="N5" i="18"/>
  <c r="N12" i="18"/>
  <c r="N21" i="18"/>
  <c r="N17" i="18"/>
  <c r="N3" i="18"/>
  <c r="N28" i="18"/>
  <c r="N37" i="18"/>
  <c r="N7" i="18"/>
  <c r="N2" i="18"/>
  <c r="N26" i="18"/>
  <c r="N33" i="18"/>
  <c r="N13" i="18"/>
  <c r="N22" i="18"/>
  <c r="N30" i="18"/>
  <c r="N11" i="18"/>
  <c r="N29" i="18"/>
  <c r="N19" i="18"/>
  <c r="N23" i="18"/>
  <c r="N9" i="18"/>
  <c r="N20" i="18"/>
  <c r="Q34" i="18"/>
  <c r="Q14" i="18"/>
  <c r="Q35" i="18"/>
  <c r="Q6" i="18"/>
  <c r="Q16" i="18"/>
  <c r="Q8" i="18"/>
  <c r="Q25" i="18"/>
  <c r="Q4" i="18"/>
  <c r="Q15" i="18"/>
  <c r="Q36" i="18"/>
  <c r="Q24" i="18"/>
  <c r="Q18" i="18"/>
  <c r="Q32" i="18"/>
  <c r="Q10" i="18"/>
  <c r="Q31" i="18"/>
  <c r="Q7" i="18"/>
  <c r="Q5" i="18"/>
  <c r="Q12" i="18"/>
  <c r="Q21" i="18"/>
  <c r="Q17" i="18"/>
  <c r="Q3" i="18"/>
  <c r="Q28" i="18"/>
  <c r="Q37" i="18"/>
  <c r="Q27" i="18"/>
  <c r="Q33" i="18"/>
  <c r="Q13" i="18"/>
  <c r="Q22" i="18"/>
  <c r="Q30" i="18"/>
  <c r="Q11" i="18"/>
  <c r="Q29" i="18"/>
  <c r="Q2" i="18"/>
  <c r="Q26" i="18"/>
  <c r="Q19" i="18"/>
  <c r="Q20" i="18"/>
  <c r="Q23" i="18"/>
  <c r="Q9" i="18"/>
  <c r="M2" i="18"/>
  <c r="M33" i="18"/>
  <c r="M22" i="18"/>
  <c r="M11" i="18"/>
  <c r="M26" i="18"/>
  <c r="M13" i="18"/>
  <c r="M30" i="18"/>
  <c r="M29" i="18"/>
  <c r="M7" i="18"/>
  <c r="M5" i="18"/>
  <c r="M12" i="18"/>
  <c r="M21" i="18"/>
  <c r="M17" i="18"/>
  <c r="M3" i="18"/>
  <c r="M28" i="18"/>
  <c r="M37" i="18"/>
  <c r="M27" i="18"/>
  <c r="M15" i="18"/>
  <c r="M36" i="18"/>
  <c r="M24" i="18"/>
  <c r="M18" i="18"/>
  <c r="M32" i="18"/>
  <c r="M10" i="18"/>
  <c r="M31" i="18"/>
  <c r="M19" i="18"/>
  <c r="M34" i="18"/>
  <c r="M16" i="18"/>
  <c r="M14" i="18"/>
  <c r="M8" i="18"/>
  <c r="M35" i="18"/>
  <c r="M25" i="18"/>
  <c r="M6" i="18"/>
  <c r="M4" i="18"/>
  <c r="M20" i="18"/>
  <c r="M23" i="18"/>
  <c r="M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2" i="19"/>
  <c r="C3" i="19"/>
  <c r="L43" i="1"/>
  <c r="C7" i="19"/>
  <c r="F40" i="1"/>
  <c r="W3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9" i="18"/>
  <c r="R19" i="18" s="1"/>
  <c r="T29" i="18"/>
  <c r="T20" i="18"/>
  <c r="W9" i="18"/>
  <c r="K9" i="18"/>
  <c r="K29" i="18"/>
  <c r="W29" i="18"/>
  <c r="O46" i="13"/>
  <c r="D6" i="13" s="1"/>
  <c r="R46" i="9"/>
  <c r="E7" i="9" s="1"/>
  <c r="J46" i="10"/>
  <c r="E3" i="10" s="1"/>
  <c r="N46" i="12"/>
  <c r="E5" i="12" s="1"/>
  <c r="T9" i="18"/>
  <c r="R9" i="18" s="1"/>
  <c r="E51" i="1"/>
  <c r="W19" i="18"/>
  <c r="K19" i="18"/>
  <c r="E47" i="1"/>
  <c r="K27" i="18"/>
  <c r="W27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23" i="18"/>
  <c r="T27" i="18"/>
  <c r="R27" i="18" s="1"/>
  <c r="L47" i="1"/>
  <c r="K23" i="18"/>
  <c r="W23" i="18"/>
  <c r="N46" i="9"/>
  <c r="E5" i="9" s="1"/>
  <c r="T4" i="18"/>
  <c r="R4" i="18" s="1"/>
  <c r="K20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R30" i="18" s="1"/>
  <c r="K24" i="18"/>
  <c r="G26" i="1"/>
  <c r="G24" i="1"/>
  <c r="M32" i="1"/>
  <c r="O20" i="1"/>
  <c r="E38" i="1"/>
  <c r="E32" i="1"/>
  <c r="H17" i="1"/>
  <c r="O35" i="1"/>
  <c r="H26" i="1"/>
  <c r="E17" i="1"/>
  <c r="K31" i="18"/>
  <c r="C4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8" i="18"/>
  <c r="T15" i="18"/>
  <c r="R1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13" i="18"/>
  <c r="W22" i="18"/>
  <c r="W35" i="18"/>
  <c r="W26" i="18"/>
  <c r="W17" i="18"/>
  <c r="K36" i="18"/>
  <c r="W18" i="18"/>
  <c r="K30" i="18"/>
  <c r="M33" i="1"/>
  <c r="G36" i="1"/>
  <c r="W5" i="18"/>
  <c r="W6" i="18"/>
  <c r="I34" i="1"/>
  <c r="K11" i="18"/>
  <c r="W8" i="18"/>
  <c r="W21" i="18"/>
  <c r="W15" i="18"/>
  <c r="W2" i="18"/>
  <c r="W32" i="18"/>
  <c r="M19" i="1"/>
  <c r="E31" i="1"/>
  <c r="T2" i="18"/>
  <c r="T24" i="18"/>
  <c r="W16" i="18"/>
  <c r="W12" i="18"/>
  <c r="W30" i="18"/>
  <c r="W34" i="18"/>
  <c r="W37" i="18"/>
  <c r="W31" i="18"/>
  <c r="T31" i="18"/>
  <c r="R31" i="18" s="1"/>
  <c r="W28" i="18"/>
  <c r="W25" i="18"/>
  <c r="G27" i="1"/>
  <c r="K13" i="18"/>
  <c r="W11" i="18"/>
  <c r="L22" i="1"/>
  <c r="T34" i="18"/>
  <c r="R34" i="18" s="1"/>
  <c r="T3" i="18"/>
  <c r="R3" i="18" s="1"/>
  <c r="T22" i="18"/>
  <c r="R22" i="18" s="1"/>
  <c r="T25" i="18"/>
  <c r="R25" i="18" s="1"/>
  <c r="T26" i="18"/>
  <c r="R26" i="18" s="1"/>
  <c r="T32" i="18"/>
  <c r="T35" i="18"/>
  <c r="R35" i="18" s="1"/>
  <c r="T37" i="18"/>
  <c r="T17" i="18"/>
  <c r="R17" i="18" s="1"/>
  <c r="T5" i="18"/>
  <c r="R5" i="18" s="1"/>
  <c r="T6" i="18"/>
  <c r="R6" i="18" s="1"/>
  <c r="L40" i="1"/>
  <c r="L25" i="1"/>
  <c r="W24" i="18"/>
  <c r="T21" i="18"/>
  <c r="T13" i="18"/>
  <c r="R13" i="18" s="1"/>
  <c r="L46" i="1"/>
  <c r="T18" i="18"/>
  <c r="R18" i="18" s="1"/>
  <c r="M22" i="1"/>
  <c r="I29" i="1"/>
  <c r="T36" i="18"/>
  <c r="W36" i="18"/>
  <c r="T7" i="18"/>
  <c r="R7" i="18" s="1"/>
  <c r="W7" i="18"/>
  <c r="T8" i="18"/>
  <c r="T11" i="18"/>
  <c r="R11" i="18" s="1"/>
  <c r="L44" i="1"/>
  <c r="T14" i="18"/>
  <c r="T16" i="18"/>
  <c r="R16" i="18" s="1"/>
  <c r="W14" i="18"/>
  <c r="T12" i="18"/>
  <c r="R12" i="18" s="1"/>
  <c r="T33" i="18"/>
  <c r="R3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5" i="18"/>
  <c r="K15" i="18"/>
  <c r="K3" i="18"/>
  <c r="M17" i="1"/>
  <c r="Q17" i="1"/>
  <c r="K17" i="18"/>
  <c r="K34" i="18"/>
  <c r="W10" i="18"/>
  <c r="K14" i="18"/>
  <c r="K28" i="18"/>
  <c r="K10" i="18"/>
  <c r="K25" i="18"/>
  <c r="K2" i="18"/>
  <c r="K37" i="18"/>
  <c r="K35" i="18"/>
  <c r="K16" i="18"/>
  <c r="K18" i="18"/>
  <c r="K6" i="18"/>
  <c r="K8" i="18"/>
  <c r="K22" i="18"/>
  <c r="K26" i="18"/>
  <c r="K7" i="18"/>
  <c r="K33" i="18"/>
  <c r="T10" i="18"/>
  <c r="R10" i="18" s="1"/>
  <c r="K21" i="18"/>
  <c r="K12" i="18"/>
  <c r="K32" i="18"/>
  <c r="Q54" i="1" l="1"/>
  <c r="P54" i="1"/>
  <c r="O54" i="1"/>
  <c r="N54" i="1"/>
  <c r="M54" i="1"/>
  <c r="L54" i="1"/>
  <c r="I54" i="1"/>
  <c r="H54" i="1"/>
  <c r="G54" i="1"/>
  <c r="E54" i="1"/>
  <c r="F54" i="1"/>
  <c r="E6" i="19"/>
  <c r="E7" i="19"/>
  <c r="E5" i="19"/>
  <c r="E4" i="19"/>
  <c r="E3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3" i="19"/>
  <c r="D7" i="17"/>
  <c r="D6" i="17"/>
  <c r="E2" i="17"/>
  <c r="F2" i="19"/>
  <c r="I7" i="17"/>
  <c r="K6" i="19"/>
  <c r="L7" i="17"/>
  <c r="N6" i="19"/>
  <c r="F7" i="19"/>
  <c r="E5" i="17"/>
  <c r="L6" i="17"/>
  <c r="N4" i="19"/>
  <c r="D2" i="17"/>
  <c r="H6" i="19"/>
  <c r="G7" i="17"/>
  <c r="I5" i="17"/>
  <c r="K7" i="19"/>
  <c r="K3" i="19"/>
  <c r="I4" i="17"/>
  <c r="L3" i="17"/>
  <c r="N5" i="19"/>
  <c r="K2" i="19"/>
  <c r="I2" i="17"/>
  <c r="D11" i="1"/>
  <c r="G3" i="17"/>
  <c r="H5" i="19"/>
  <c r="I6" i="17"/>
  <c r="K4" i="19"/>
  <c r="N7" i="19"/>
  <c r="L5" i="17"/>
  <c r="N2" i="19"/>
  <c r="L2" i="17"/>
  <c r="D5" i="17"/>
  <c r="G4" i="17"/>
  <c r="H3" i="19"/>
  <c r="D10" i="1"/>
  <c r="H4" i="19"/>
  <c r="G6" i="17"/>
  <c r="E7" i="17"/>
  <c r="F6" i="19"/>
  <c r="G2" i="17"/>
  <c r="H2" i="19"/>
  <c r="F4" i="19"/>
  <c r="E6" i="17"/>
  <c r="N3" i="19"/>
  <c r="L4" i="17"/>
  <c r="D3" i="17"/>
  <c r="M4" i="17"/>
  <c r="O3" i="19"/>
  <c r="M6" i="17"/>
  <c r="O4" i="19"/>
  <c r="O7" i="19"/>
  <c r="M5" i="17"/>
  <c r="M3" i="17"/>
  <c r="O5" i="19"/>
  <c r="M2" i="17"/>
  <c r="O2" i="19"/>
  <c r="M7" i="17"/>
  <c r="O6" i="19"/>
  <c r="P6" i="19"/>
  <c r="N7" i="17"/>
  <c r="P7" i="19"/>
  <c r="N5" i="17"/>
  <c r="P3" i="19"/>
  <c r="N4" i="17"/>
  <c r="N2" i="17"/>
  <c r="P2" i="19"/>
  <c r="N6" i="17"/>
  <c r="P4" i="19"/>
  <c r="P5" i="19"/>
  <c r="N3" i="17"/>
  <c r="M4" i="19"/>
  <c r="K6" i="17"/>
  <c r="M7" i="19"/>
  <c r="K5" i="17"/>
  <c r="M5" i="19"/>
  <c r="K3" i="17"/>
  <c r="M2" i="19"/>
  <c r="K2" i="17"/>
  <c r="M6" i="19"/>
  <c r="K7" i="17"/>
  <c r="M3" i="19"/>
  <c r="K4" i="17"/>
  <c r="J5" i="17"/>
  <c r="L7" i="19"/>
  <c r="J2" i="17"/>
  <c r="L2" i="19"/>
  <c r="J3" i="17"/>
  <c r="L5" i="19"/>
  <c r="L4" i="19"/>
  <c r="J6" i="17"/>
  <c r="J7" i="17"/>
  <c r="L6" i="19"/>
  <c r="J4" i="17"/>
  <c r="L3" i="19"/>
  <c r="G6" i="19"/>
  <c r="F7" i="17"/>
  <c r="G7" i="19"/>
  <c r="F5" i="17"/>
  <c r="F2" i="17"/>
  <c r="G2" i="19"/>
  <c r="F4" i="17"/>
  <c r="G3" i="19"/>
  <c r="G4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27" i="18"/>
  <c r="I27" i="18" s="1"/>
  <c r="U51" i="1"/>
  <c r="J14" i="18"/>
  <c r="I14" i="18" s="1"/>
  <c r="J25" i="18"/>
  <c r="I25" i="18" s="1"/>
  <c r="J8" i="18"/>
  <c r="I8" i="18" s="1"/>
  <c r="D4" i="19"/>
  <c r="J4" i="19" s="1"/>
  <c r="J30" i="18"/>
  <c r="I30" i="18" s="1"/>
  <c r="J32" i="18"/>
  <c r="I32" i="18" s="1"/>
  <c r="J7" i="18"/>
  <c r="I7" i="18" s="1"/>
  <c r="J20" i="18"/>
  <c r="I20" i="18" s="1"/>
  <c r="D6" i="19"/>
  <c r="T6" i="19" s="1"/>
  <c r="J29" i="18"/>
  <c r="I29" i="18" s="1"/>
  <c r="U25" i="1"/>
  <c r="U47" i="1"/>
  <c r="J19" i="18"/>
  <c r="I19" i="18" s="1"/>
  <c r="J18" i="18"/>
  <c r="I18" i="18" s="1"/>
  <c r="J12" i="18"/>
  <c r="I12" i="18" s="1"/>
  <c r="J26" i="18"/>
  <c r="I26" i="18" s="1"/>
  <c r="J17" i="18"/>
  <c r="I17" i="18" s="1"/>
  <c r="J9" i="18"/>
  <c r="I9" i="18" s="1"/>
  <c r="J16" i="18"/>
  <c r="I16" i="18" s="1"/>
  <c r="J24" i="18"/>
  <c r="I24" i="18" s="1"/>
  <c r="J11" i="18"/>
  <c r="I11" i="18" s="1"/>
  <c r="J35" i="18"/>
  <c r="I35" i="18" s="1"/>
  <c r="J34" i="18"/>
  <c r="I34" i="18" s="1"/>
  <c r="J4" i="18"/>
  <c r="I4" i="18" s="1"/>
  <c r="J23" i="18"/>
  <c r="I2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8" i="18"/>
  <c r="I28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" i="18"/>
  <c r="I2" i="18" s="1"/>
  <c r="J15" i="18"/>
  <c r="I15" i="18" s="1"/>
  <c r="J31" i="18"/>
  <c r="I31" i="18" s="1"/>
  <c r="J10" i="18"/>
  <c r="I10" i="18" s="1"/>
  <c r="J22" i="18"/>
  <c r="I22" i="18" s="1"/>
  <c r="J6" i="18"/>
  <c r="I6" i="18" s="1"/>
  <c r="J37" i="18"/>
  <c r="I37" i="18" s="1"/>
  <c r="J52" i="1" s="1"/>
  <c r="J13" i="18"/>
  <c r="I13" i="18" s="1"/>
  <c r="J36" i="18"/>
  <c r="I36" i="18" s="1"/>
  <c r="J5" i="18"/>
  <c r="I5" i="18" s="1"/>
  <c r="J21" i="18"/>
  <c r="I21" i="18" s="1"/>
  <c r="J33" i="18"/>
  <c r="I33" i="18" s="1"/>
  <c r="J3" i="18"/>
  <c r="I3" i="18" s="1"/>
  <c r="P11" i="1"/>
  <c r="G11" i="1"/>
  <c r="C3" i="17"/>
  <c r="H3" i="17" s="1"/>
  <c r="D5" i="19"/>
  <c r="C4" i="17"/>
  <c r="H4" i="17" s="1"/>
  <c r="D3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5" i="19"/>
  <c r="N10" i="1"/>
  <c r="N6" i="1"/>
  <c r="N7" i="1"/>
  <c r="R6" i="19"/>
  <c r="R4" i="19"/>
  <c r="R7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5" i="19"/>
  <c r="Q3" i="19"/>
  <c r="Q7" i="19"/>
  <c r="Q4" i="19"/>
  <c r="Q2" i="19"/>
  <c r="R8" i="1" s="1"/>
  <c r="J34" i="1"/>
  <c r="V42" i="1"/>
  <c r="J40" i="1"/>
  <c r="J35" i="1"/>
  <c r="J30" i="1"/>
  <c r="J41" i="1"/>
  <c r="J39" i="1"/>
  <c r="J19" i="1"/>
  <c r="J38" i="1"/>
  <c r="J31" i="1"/>
  <c r="I4" i="19"/>
  <c r="J42" i="1"/>
  <c r="J44" i="1"/>
  <c r="J32" i="1"/>
  <c r="J24" i="1"/>
  <c r="J29" i="1"/>
  <c r="J23" i="1"/>
  <c r="J45" i="1"/>
  <c r="J47" i="1"/>
  <c r="J25" i="1"/>
  <c r="J26" i="1"/>
  <c r="J46" i="1"/>
  <c r="J18" i="1"/>
  <c r="J20" i="1"/>
  <c r="J28" i="1"/>
  <c r="J48" i="1"/>
  <c r="J49" i="1"/>
  <c r="J22" i="1"/>
  <c r="J36" i="1"/>
  <c r="J27" i="1"/>
  <c r="J51" i="1"/>
  <c r="J21" i="1"/>
  <c r="J43" i="1"/>
  <c r="J37" i="1"/>
  <c r="J33" i="1"/>
  <c r="J50" i="1"/>
  <c r="R9" i="1"/>
  <c r="R11" i="1"/>
  <c r="I7" i="19"/>
  <c r="P2" i="17"/>
  <c r="S2" i="18"/>
  <c r="R2" i="18" s="1"/>
  <c r="R50" i="1" s="1"/>
  <c r="S23" i="18"/>
  <c r="R23" i="18" s="1"/>
  <c r="S28" i="18"/>
  <c r="R28" i="18" s="1"/>
  <c r="S29" i="18"/>
  <c r="R29" i="18" s="1"/>
  <c r="S20" i="18"/>
  <c r="R20" i="18" s="1"/>
  <c r="S37" i="18"/>
  <c r="R37" i="18" s="1"/>
  <c r="R52" i="1" s="1"/>
  <c r="S21" i="18"/>
  <c r="R21" i="18" s="1"/>
  <c r="S14" i="18"/>
  <c r="R14" i="18" s="1"/>
  <c r="T7" i="19"/>
  <c r="S36" i="18"/>
  <c r="R36" i="18" s="1"/>
  <c r="S8" i="18"/>
  <c r="R8" i="18" s="1"/>
  <c r="R44" i="1" s="1"/>
  <c r="V52" i="1"/>
  <c r="V51" i="1"/>
  <c r="T4" i="19"/>
  <c r="V3" i="18"/>
  <c r="U3" i="18" s="1"/>
  <c r="J6" i="19"/>
  <c r="V29" i="1"/>
  <c r="V9" i="18"/>
  <c r="U9" i="18" s="1"/>
  <c r="V27" i="18"/>
  <c r="U27" i="18" s="1"/>
  <c r="V40" i="1"/>
  <c r="V26" i="1"/>
  <c r="V48" i="1"/>
  <c r="S24" i="18"/>
  <c r="R24" i="18" s="1"/>
  <c r="S32" i="18"/>
  <c r="R32" i="18" s="1"/>
  <c r="O45" i="17"/>
  <c r="V22" i="18"/>
  <c r="U22" i="18" s="1"/>
  <c r="V47" i="1"/>
  <c r="V7" i="18"/>
  <c r="U7" i="18" s="1"/>
  <c r="V46" i="1"/>
  <c r="V34" i="18"/>
  <c r="U34" i="18" s="1"/>
  <c r="V4" i="18"/>
  <c r="U4" i="18" s="1"/>
  <c r="V11" i="18"/>
  <c r="U11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5" i="18"/>
  <c r="U25" i="18" s="1"/>
  <c r="V31" i="18"/>
  <c r="U31" i="18" s="1"/>
  <c r="V6" i="18"/>
  <c r="U6" i="18" s="1"/>
  <c r="V5" i="18"/>
  <c r="U5" i="18" s="1"/>
  <c r="V10" i="18"/>
  <c r="U10" i="18" s="1"/>
  <c r="V19" i="18"/>
  <c r="U19" i="18" s="1"/>
  <c r="V30" i="18"/>
  <c r="U30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5" i="19"/>
  <c r="E8" i="1"/>
  <c r="K8" i="1" s="1"/>
  <c r="J5" i="19"/>
  <c r="I5" i="19" s="1"/>
  <c r="J2" i="19"/>
  <c r="I2" i="19" s="1"/>
  <c r="T2" i="19"/>
  <c r="P9" i="17"/>
  <c r="V24" i="18" s="1"/>
  <c r="U24" i="18" s="1"/>
  <c r="P4" i="17"/>
  <c r="R10" i="1" l="1"/>
  <c r="V35" i="18"/>
  <c r="U35" i="18" s="1"/>
  <c r="V26" i="18"/>
  <c r="U26" i="18" s="1"/>
  <c r="R6" i="1"/>
  <c r="R7" i="1"/>
  <c r="V15" i="18"/>
  <c r="U15" i="18" s="1"/>
  <c r="R18" i="1"/>
  <c r="R46" i="1"/>
  <c r="R40" i="1"/>
  <c r="R51" i="1"/>
  <c r="R28" i="1"/>
  <c r="V13" i="18"/>
  <c r="U13" i="18" s="1"/>
  <c r="R35" i="1"/>
  <c r="R36" i="1"/>
  <c r="R20" i="1"/>
  <c r="R30" i="1"/>
  <c r="R38" i="1"/>
  <c r="R23" i="1"/>
  <c r="R42" i="1"/>
  <c r="R25" i="1"/>
  <c r="V18" i="18"/>
  <c r="U18" i="18" s="1"/>
  <c r="R31" i="1"/>
  <c r="R39" i="1"/>
  <c r="S7" i="19"/>
  <c r="R34" i="1"/>
  <c r="J54" i="1"/>
  <c r="S3" i="19"/>
  <c r="R41" i="1"/>
  <c r="R24" i="1"/>
  <c r="R21" i="1"/>
  <c r="R29" i="1"/>
  <c r="R27" i="1"/>
  <c r="R32" i="1"/>
  <c r="R48" i="1"/>
  <c r="R19" i="1"/>
  <c r="R49" i="1"/>
  <c r="R33" i="1"/>
  <c r="R26" i="1"/>
  <c r="R22" i="1"/>
  <c r="R47" i="1"/>
  <c r="R45" i="1"/>
  <c r="R43" i="1"/>
  <c r="R17" i="1"/>
  <c r="R37" i="1"/>
  <c r="S5" i="19"/>
  <c r="S4" i="19"/>
  <c r="I6" i="19"/>
  <c r="J7" i="1" s="1"/>
  <c r="S2" i="19"/>
  <c r="V2" i="18"/>
  <c r="U2" i="18" s="1"/>
  <c r="V29" i="18"/>
  <c r="U29" i="18" s="1"/>
  <c r="V28" i="18"/>
  <c r="U28" i="18" s="1"/>
  <c r="V37" i="18"/>
  <c r="U37" i="18" s="1"/>
  <c r="T52" i="1" s="1"/>
  <c r="V14" i="18"/>
  <c r="U14" i="18" s="1"/>
  <c r="V21" i="18"/>
  <c r="U21" i="18" s="1"/>
  <c r="V8" i="18"/>
  <c r="U8" i="18" s="1"/>
  <c r="V20" i="18"/>
  <c r="U20" i="18" s="1"/>
  <c r="V36" i="18"/>
  <c r="U36" i="18" s="1"/>
  <c r="T32" i="1" s="1"/>
  <c r="V12" i="18"/>
  <c r="U12" i="18" s="1"/>
  <c r="V33" i="18"/>
  <c r="U33" i="18" s="1"/>
  <c r="T46" i="1" s="1"/>
  <c r="V23" i="18"/>
  <c r="U23" i="18" s="1"/>
  <c r="U9" i="1"/>
  <c r="V32" i="18"/>
  <c r="U32" i="18" s="1"/>
  <c r="P45" i="17"/>
  <c r="K13" i="1"/>
  <c r="U10" i="1"/>
  <c r="U7" i="1"/>
  <c r="U11" i="1"/>
  <c r="U8" i="1"/>
  <c r="U6" i="1"/>
  <c r="S13" i="1"/>
  <c r="J9" i="1"/>
  <c r="J8" i="1"/>
  <c r="J11" i="1"/>
  <c r="E13" i="1"/>
  <c r="T41" i="1" l="1"/>
  <c r="T44" i="1"/>
  <c r="T18" i="1"/>
  <c r="T20" i="1"/>
  <c r="T45" i="1"/>
  <c r="T10" i="1"/>
  <c r="T40" i="1"/>
  <c r="T51" i="1"/>
  <c r="T31" i="1"/>
  <c r="T48" i="1"/>
  <c r="T22" i="1"/>
  <c r="T35" i="1"/>
  <c r="T38" i="1"/>
  <c r="T9" i="1"/>
  <c r="T21" i="1"/>
  <c r="T50" i="1"/>
  <c r="T28" i="1"/>
  <c r="T36" i="1"/>
  <c r="T27" i="1"/>
  <c r="T8" i="1"/>
  <c r="J10" i="1"/>
  <c r="T30" i="1"/>
  <c r="T37" i="1"/>
  <c r="T42" i="1"/>
  <c r="T39" i="1"/>
  <c r="T33" i="1"/>
  <c r="T23" i="1"/>
  <c r="T7" i="1"/>
  <c r="T11" i="1"/>
  <c r="R54" i="1"/>
  <c r="T49" i="1"/>
  <c r="T24" i="1"/>
  <c r="T25" i="1"/>
  <c r="T47" i="1"/>
  <c r="T43" i="1"/>
  <c r="T19" i="1"/>
  <c r="T34" i="1"/>
  <c r="T29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<sst xmlns="http://schemas.openxmlformats.org/spreadsheetml/2006/main" count="693" uniqueCount="138">
  <si>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</si>
  <si>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</si>
  <si>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</si>
  <si>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</si>
  <si>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</si>
  <si>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</si>
  <si>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</si>
  <si>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</si>
  <si>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</si>
  <si>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</si>
  <si>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</si>
  <si>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</si>
  <si>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</si>
  <si>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</si>
  <si>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</si>
  <si>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</si>
  <si>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</si>
  <si>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</si>
  <si>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</si>
  <si>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</si>
  <si>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</si>
  <si>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</si>
  <si>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</si>
  <si>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</si>
  <si>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</si>
  <si>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</si>
  <si>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</si>
  <si>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</si>
  <si>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</si>
  <si>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</si>
  <si>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</si>
  <si>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</si>
  <si>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</si>
  <si>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</si>
  <si>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</si>
  <si>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</si>
  <si>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</si>
  <si>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</si>
  <si>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</si>
  <si>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</si>
  <si>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</si>
  <si>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</si>
  <si>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</si>
  <si>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</si>
  <si>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</si>
  <si>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</si>
  <si>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</si>
  <si>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</si>
  <si>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</si>
  <si>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</si>
  <si>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</si>
  <si>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</si>
  <si>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</si>
  <si>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</si>
  <si>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</si>
  <si>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</si>
  <si>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</si>
  <si>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</si>
  <si>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</si>
  <si>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</si>
  <si>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</si>
  <si>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</si>
  <si>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</si>
  <si>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</si>
  <si>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</si>
  <si>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</si>
  <si>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</si>
  <si>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</si>
  <si>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</si>
  <si>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</si>
  <si>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</si>
  <si>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</si>
  <si>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</si>
  <si>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</si>
  <si>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</si>
  <si>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</si>
  <si>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</si>
  <si>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</si>
  <si>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</si>
  <si>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</si>
  <si>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</si>
  <si>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</si>
  <si>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</si>
  <si>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</si>
  <si>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</si>
  <si>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Breddenberg</t>
  </si>
  <si>
    <t>Esterwegen</t>
  </si>
  <si>
    <t>Spahnharrenstätte</t>
  </si>
  <si>
    <t>Lahn</t>
  </si>
  <si>
    <t>Sögel</t>
  </si>
  <si>
    <t>Breddenberg I</t>
  </si>
  <si>
    <t>Esterwegen I</t>
  </si>
  <si>
    <t>Breddenberg II</t>
  </si>
  <si>
    <t>Spahnharrenstätte V</t>
  </si>
  <si>
    <t>Lahn IV</t>
  </si>
  <si>
    <t>Sögel II</t>
  </si>
  <si>
    <t>Thekla Bruns</t>
  </si>
  <si>
    <t>Leni Hanekamp</t>
  </si>
  <si>
    <t>X</t>
  </si>
  <si>
    <t>Maria Günter</t>
  </si>
  <si>
    <t>Anette Hanekamp</t>
  </si>
  <si>
    <t>Marlies Oldiges</t>
  </si>
  <si>
    <t>Waldburga Klumpe</t>
  </si>
  <si>
    <t>Anke Funke</t>
  </si>
  <si>
    <t>Silvia Thomes</t>
  </si>
  <si>
    <t>Kerstin Gedecksnis</t>
  </si>
  <si>
    <t>Helga Hüntelmann</t>
  </si>
  <si>
    <t>Annette Landmann</t>
  </si>
  <si>
    <t>Tanja Stindt</t>
  </si>
  <si>
    <t>Kerstin Thien</t>
  </si>
  <si>
    <t>Ulla Markus</t>
  </si>
  <si>
    <t>Irene Jansen</t>
  </si>
  <si>
    <t>Linda Roling</t>
  </si>
  <si>
    <t>Daniela van der Draal</t>
  </si>
  <si>
    <t>Marina Gerdes</t>
  </si>
  <si>
    <t>Katharina Overbeck</t>
  </si>
  <si>
    <t>Marita Thien</t>
  </si>
  <si>
    <t>Michaela Reinelt</t>
  </si>
  <si>
    <t>Doris Hanneken</t>
  </si>
  <si>
    <t>Susanne Quappen</t>
  </si>
  <si>
    <t>Anja Robben</t>
  </si>
  <si>
    <t>Maria Oldopp</t>
  </si>
  <si>
    <t>Sandra Grünloh</t>
  </si>
  <si>
    <t>Ulrike Husmann</t>
  </si>
  <si>
    <t>Monika Künnen</t>
  </si>
  <si>
    <t>Bettina Robbers</t>
  </si>
  <si>
    <t>Sonja Schröder</t>
  </si>
  <si>
    <t>015252364807</t>
  </si>
  <si>
    <t>x</t>
  </si>
  <si>
    <t>Landmann Annette</t>
  </si>
  <si>
    <t>01738713769</t>
  </si>
  <si>
    <t>Lara Jansen</t>
  </si>
  <si>
    <t>Roling/Gerdes/v.d.Draai</t>
  </si>
  <si>
    <t>0151-40371131</t>
  </si>
  <si>
    <t>Hanneken/Thien</t>
  </si>
  <si>
    <t>Robbers</t>
  </si>
  <si>
    <t>Thekla Bruns/Maria Günther</t>
  </si>
  <si>
    <t>Roling,van der draai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</si>
</sst>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</cellStyleXfs>
  <cellXfs count="21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3" fillId="4" borderId="4" xfId="3" applyNumberFormat="1" applyFont="1" applyFill="1" applyBorder="1" applyAlignment="1" applyProtection="1">
      <alignment horizontal="center"/>
    </xf>
    <xf numFmtId="0" fontId="23" fillId="4" borderId="4" xfId="3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3" applyNumberFormat="1" applyFont="1" applyFill="1" applyBorder="1" applyAlignment="1" applyProtection="1">
      <alignment horizontal="center" vertical="center"/>
    </xf>
    <xf numFmtId="49" fontId="23" fillId="4" borderId="4" xfId="3" applyNumberFormat="1" applyFont="1" applyFill="1" applyBorder="1" applyAlignment="1" applyProtection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38E5DBDF-07C2-4BA7-9F6E-B0E10E3AFC2E}"/>
    <cellStyle name="Komma 3" xfId="4" xr:uid="{3967FE9F-786B-49FF-9CF7-1925A5B21ABD}"/>
    <cellStyle name="Standard" xfId="0" builtinId="0"/>
    <cellStyle name="Standard 2" xfId="3" xr:uid="{7BDC8BCB-E49C-406E-A8AD-0E53CCC2F4C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84" t="s">
        <v>62</v>
      </c>
      <c r="L1" s="184"/>
      <c r="M1" s="183" t="s">
        <v>19</v>
      </c>
      <c r="N1" s="183"/>
      <c r="O1" s="183"/>
      <c r="P1" s="182" t="s">
        <v>13</v>
      </c>
      <c r="Q1" s="18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73</v>
      </c>
      <c r="E3" s="116" t="s">
        <v>74</v>
      </c>
      <c r="F3" s="116" t="s">
        <v>75</v>
      </c>
      <c r="G3" s="116" t="s">
        <v>76</v>
      </c>
      <c r="H3" s="116" t="s">
        <v>77</v>
      </c>
      <c r="I3" s="116" t="s">
        <v>78</v>
      </c>
      <c r="J3" s="185" t="s">
        <v>1</v>
      </c>
      <c r="K3" s="185"/>
      <c r="L3" s="116" t="s">
        <v>79</v>
      </c>
      <c r="M3" s="116" t="s">
        <v>80</v>
      </c>
      <c r="N3" s="116" t="s">
        <v>81</v>
      </c>
      <c r="O3" s="116" t="s">
        <v>82</v>
      </c>
      <c r="P3" s="116" t="s">
        <v>83</v>
      </c>
      <c r="Q3" s="116" t="s">
        <v>84</v>
      </c>
      <c r="R3" s="175" t="s">
        <v>3</v>
      </c>
      <c r="S3" s="175"/>
      <c r="T3" s="175" t="s">
        <v>5</v>
      </c>
      <c r="U3" s="175"/>
    </row>
    <row r="4" spans="1:22" s="21" customFormat="1" ht="34.5" customHeight="1" x14ac:dyDescent="0.35">
      <c r="A4" s="29" t="s">
        <v>2</v>
      </c>
      <c r="B4" s="173" t="s">
        <v>47</v>
      </c>
      <c r="C4" s="174"/>
      <c r="D4" s="30" t="s">
        <v>85</v>
      </c>
      <c r="E4" s="30" t="s">
        <v>86</v>
      </c>
      <c r="F4" s="30" t="s">
        <v>85</v>
      </c>
      <c r="G4" s="30" t="s">
        <v>87</v>
      </c>
      <c r="H4" s="30" t="s">
        <v>88</v>
      </c>
      <c r="I4" s="30" t="s">
        <v>89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Esterwegen</v>
      </c>
      <c r="N4" s="30" t="str">
        <f t="shared" si="0"/>
        <v>Breddenberg</v>
      </c>
      <c r="O4" s="30" t="str">
        <f t="shared" si="0"/>
        <v>Spahnharrenstätte</v>
      </c>
      <c r="P4" s="30" t="str">
        <f t="shared" si="0"/>
        <v>Lahn</v>
      </c>
      <c r="Q4" s="30" t="str">
        <f t="shared" si="0"/>
        <v>Sögel</v>
      </c>
      <c r="R4" s="32" t="s">
        <v>0</v>
      </c>
      <c r="S4" s="29" t="s">
        <v>4</v>
      </c>
      <c r="T4" s="31" t="s">
        <v>0</v>
      </c>
      <c r="U4" s="29" t="s">
        <v>6</v>
      </c>
      <c r="V4" s="18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80"/>
    </row>
    <row r="6" spans="1:22" ht="20.25" customHeight="1" x14ac:dyDescent="0.35">
      <c r="A6" s="35">
        <v>1</v>
      </c>
      <c r="B6" s="176" t="str">
        <f>'Übersicht Gruppen'!B2</f>
        <v>Spahnharrenstätte V</v>
      </c>
      <c r="C6" s="177"/>
      <c r="D6" s="36">
        <f>'Übersicht Gruppen'!C2</f>
        <v>944.1</v>
      </c>
      <c r="E6" s="36">
        <f>'Übersicht Gruppen'!D2</f>
        <v>927.7</v>
      </c>
      <c r="F6" s="36">
        <f>'Übersicht Gruppen'!E2</f>
        <v>932.9</v>
      </c>
      <c r="G6" s="36">
        <f>'Übersicht Gruppen'!F2</f>
        <v>935.9</v>
      </c>
      <c r="H6" s="36">
        <f>'Übersicht Gruppen'!G2</f>
        <v>935.39999999999986</v>
      </c>
      <c r="I6" s="36">
        <f>'Übersicht Gruppen'!H2</f>
        <v>933.3</v>
      </c>
      <c r="J6" s="37">
        <f>'Übersicht Gruppen'!I2</f>
        <v>934.88333333333333</v>
      </c>
      <c r="K6" s="38">
        <f t="shared" ref="K6:K11" si="1">SUM(D6:I6)</f>
        <v>5609.3</v>
      </c>
      <c r="L6" s="36">
        <f>'Übersicht Gruppen'!K2</f>
        <v>934.9</v>
      </c>
      <c r="M6" s="36">
        <f>'Übersicht Gruppen'!L2</f>
        <v>927.90000000000009</v>
      </c>
      <c r="N6" s="36">
        <f>'Übersicht Gruppen'!M2</f>
        <v>935.10000000000014</v>
      </c>
      <c r="O6" s="36">
        <f>'Übersicht Gruppen'!N2</f>
        <v>936.09999999999991</v>
      </c>
      <c r="P6" s="36">
        <f>'Übersicht Gruppen'!O2</f>
        <v>934.7</v>
      </c>
      <c r="Q6" s="36">
        <f>'Übersicht Gruppen'!P2</f>
        <v>936.09999999999991</v>
      </c>
      <c r="R6" s="37">
        <f>'Übersicht Gruppen'!Q2</f>
        <v>934.13333333333355</v>
      </c>
      <c r="S6" s="38">
        <f t="shared" ref="S6:S11" si="2">SUM(L6:Q6)</f>
        <v>5604.8000000000011</v>
      </c>
      <c r="T6" s="37">
        <f>'Übersicht Gruppen'!S2</f>
        <v>934.50833333333355</v>
      </c>
      <c r="U6" s="38">
        <f>SUM(S6+K6)</f>
        <v>11214.100000000002</v>
      </c>
      <c r="V6" s="181"/>
    </row>
    <row r="7" spans="1:22" ht="20.25" customHeight="1" x14ac:dyDescent="0.35">
      <c r="A7" s="39">
        <v>2</v>
      </c>
      <c r="B7" s="178" t="str">
        <f>'Übersicht Gruppen'!B3</f>
        <v>Esterwegen I</v>
      </c>
      <c r="C7" s="179"/>
      <c r="D7" s="40">
        <f>'Übersicht Gruppen'!C3</f>
        <v>942.5</v>
      </c>
      <c r="E7" s="40">
        <f>'Übersicht Gruppen'!D3</f>
        <v>927.7</v>
      </c>
      <c r="F7" s="40">
        <f>'Übersicht Gruppen'!E3</f>
        <v>932</v>
      </c>
      <c r="G7" s="40">
        <f>'Übersicht Gruppen'!F3</f>
        <v>935.1</v>
      </c>
      <c r="H7" s="40">
        <f>'Übersicht Gruppen'!G3</f>
        <v>946</v>
      </c>
      <c r="I7" s="40">
        <f>'Übersicht Gruppen'!H3</f>
        <v>929.49999999999989</v>
      </c>
      <c r="J7" s="41">
        <f>'Übersicht Gruppen'!I3</f>
        <v>935.46666666666658</v>
      </c>
      <c r="K7" s="42">
        <f t="shared" si="1"/>
        <v>5612.7999999999993</v>
      </c>
      <c r="L7" s="40">
        <f>'Übersicht Gruppen'!K3</f>
        <v>936.8</v>
      </c>
      <c r="M7" s="40">
        <f>'Übersicht Gruppen'!L3</f>
        <v>926.90000000000009</v>
      </c>
      <c r="N7" s="40">
        <f>'Übersicht Gruppen'!M3</f>
        <v>925.7</v>
      </c>
      <c r="O7" s="40">
        <f>'Übersicht Gruppen'!N3</f>
        <v>938.7</v>
      </c>
      <c r="P7" s="40">
        <f>'Übersicht Gruppen'!O3</f>
        <v>933.7</v>
      </c>
      <c r="Q7" s="40">
        <f>'Übersicht Gruppen'!P3</f>
        <v>932.3</v>
      </c>
      <c r="R7" s="41">
        <f>'Übersicht Gruppen'!Q3</f>
        <v>932.35</v>
      </c>
      <c r="S7" s="42">
        <f t="shared" si="2"/>
        <v>5594.1</v>
      </c>
      <c r="T7" s="41">
        <f>'Übersicht Gruppen'!S3</f>
        <v>933.90833333333342</v>
      </c>
      <c r="U7" s="42">
        <f t="shared" ref="U7:U11" si="3">SUM(S7+K7)</f>
        <v>11206.9</v>
      </c>
      <c r="V7" s="42">
        <f>(U6-U7)*-1</f>
        <v>-7.2000000000025466</v>
      </c>
    </row>
    <row r="8" spans="1:22" ht="20.25" customHeight="1" x14ac:dyDescent="0.35">
      <c r="A8" s="43">
        <v>3</v>
      </c>
      <c r="B8" s="176" t="str">
        <f>'Übersicht Gruppen'!B4</f>
        <v>Sögel II</v>
      </c>
      <c r="C8" s="177"/>
      <c r="D8" s="36">
        <f>'Übersicht Gruppen'!C4</f>
        <v>939.89999999999986</v>
      </c>
      <c r="E8" s="36">
        <f>'Übersicht Gruppen'!D4</f>
        <v>932.49999999999989</v>
      </c>
      <c r="F8" s="36">
        <f>'Übersicht Gruppen'!E4</f>
        <v>931.80000000000007</v>
      </c>
      <c r="G8" s="36">
        <f>'Übersicht Gruppen'!F4</f>
        <v>931.09999999999991</v>
      </c>
      <c r="H8" s="36">
        <f>'Übersicht Gruppen'!G4</f>
        <v>942.1</v>
      </c>
      <c r="I8" s="36">
        <f>'Übersicht Gruppen'!H4</f>
        <v>942.00000000000011</v>
      </c>
      <c r="J8" s="37">
        <f>'Übersicht Gruppen'!I4</f>
        <v>936.56666666666661</v>
      </c>
      <c r="K8" s="38">
        <f t="shared" si="1"/>
        <v>5619.4</v>
      </c>
      <c r="L8" s="36">
        <f>'Übersicht Gruppen'!K4</f>
        <v>927.3</v>
      </c>
      <c r="M8" s="36">
        <f>'Übersicht Gruppen'!L4</f>
        <v>928.19999999999993</v>
      </c>
      <c r="N8" s="36">
        <f>'Übersicht Gruppen'!M4</f>
        <v>923.59999999999991</v>
      </c>
      <c r="O8" s="36">
        <f>'Übersicht Gruppen'!N4</f>
        <v>935.10000000000014</v>
      </c>
      <c r="P8" s="36">
        <f>'Übersicht Gruppen'!O4</f>
        <v>931</v>
      </c>
      <c r="Q8" s="36">
        <f>'Übersicht Gruppen'!P4</f>
        <v>929.09999999999991</v>
      </c>
      <c r="R8" s="37">
        <f>'Übersicht Gruppen'!Q4</f>
        <v>929.04999999999984</v>
      </c>
      <c r="S8" s="38">
        <f t="shared" si="2"/>
        <v>5574.2999999999993</v>
      </c>
      <c r="T8" s="37">
        <f>'Übersicht Gruppen'!S4</f>
        <v>932.80833333333339</v>
      </c>
      <c r="U8" s="38">
        <f t="shared" si="3"/>
        <v>11193.699999999999</v>
      </c>
      <c r="V8" s="38">
        <f t="shared" ref="V8:V11" si="4">(U7-U8)*-1</f>
        <v>-13.200000000000728</v>
      </c>
    </row>
    <row r="9" spans="1:22" ht="20.25" customHeight="1" x14ac:dyDescent="0.35">
      <c r="A9" s="29">
        <v>4</v>
      </c>
      <c r="B9" s="178" t="str">
        <f>'Übersicht Gruppen'!B5</f>
        <v>Breddenberg II</v>
      </c>
      <c r="C9" s="179"/>
      <c r="D9" s="40">
        <f>'Übersicht Gruppen'!C5</f>
        <v>937.7</v>
      </c>
      <c r="E9" s="40">
        <f>'Übersicht Gruppen'!D5</f>
        <v>930.3</v>
      </c>
      <c r="F9" s="40">
        <f>'Übersicht Gruppen'!E5</f>
        <v>931.3</v>
      </c>
      <c r="G9" s="40">
        <f>'Übersicht Gruppen'!F5</f>
        <v>933.19999999999993</v>
      </c>
      <c r="H9" s="40">
        <f>'Übersicht Gruppen'!G5</f>
        <v>931.1</v>
      </c>
      <c r="I9" s="40">
        <f>'Übersicht Gruppen'!H5</f>
        <v>926.30000000000007</v>
      </c>
      <c r="J9" s="41">
        <f>'Übersicht Gruppen'!I5</f>
        <v>931.65000000000009</v>
      </c>
      <c r="K9" s="42">
        <f t="shared" si="1"/>
        <v>5589.9000000000005</v>
      </c>
      <c r="L9" s="40">
        <f>'Übersicht Gruppen'!K5</f>
        <v>922.2</v>
      </c>
      <c r="M9" s="40">
        <f>'Übersicht Gruppen'!L5</f>
        <v>924.4</v>
      </c>
      <c r="N9" s="40">
        <f>'Übersicht Gruppen'!M5</f>
        <v>926.1</v>
      </c>
      <c r="O9" s="40">
        <f>'Übersicht Gruppen'!N5</f>
        <v>941.10000000000014</v>
      </c>
      <c r="P9" s="40">
        <f>'Übersicht Gruppen'!O5</f>
        <v>940.1</v>
      </c>
      <c r="Q9" s="40">
        <f>'Übersicht Gruppen'!P5</f>
        <v>927</v>
      </c>
      <c r="R9" s="41">
        <f>'Übersicht Gruppen'!Q5</f>
        <v>930.15000000000009</v>
      </c>
      <c r="S9" s="42">
        <f t="shared" si="2"/>
        <v>5580.9000000000005</v>
      </c>
      <c r="T9" s="41">
        <f>'Übersicht Gruppen'!S5</f>
        <v>930.90000000000009</v>
      </c>
      <c r="U9" s="42">
        <f t="shared" si="3"/>
        <v>11170.800000000001</v>
      </c>
      <c r="V9" s="42">
        <f t="shared" si="4"/>
        <v>-22.899999999997817</v>
      </c>
    </row>
    <row r="10" spans="1:22" ht="20.25" customHeight="1" x14ac:dyDescent="0.35">
      <c r="A10" s="44">
        <v>5</v>
      </c>
      <c r="B10" s="176" t="str">
        <f>'Übersicht Gruppen'!B6</f>
        <v>Lahn IV</v>
      </c>
      <c r="C10" s="177"/>
      <c r="D10" s="36">
        <f>'Übersicht Gruppen'!C6</f>
        <v>937.2</v>
      </c>
      <c r="E10" s="36">
        <f>'Übersicht Gruppen'!D6</f>
        <v>931.69999999999993</v>
      </c>
      <c r="F10" s="36">
        <f>'Übersicht Gruppen'!E6</f>
        <v>935.30000000000007</v>
      </c>
      <c r="G10" s="36">
        <f>'Übersicht Gruppen'!F6</f>
        <v>921.2</v>
      </c>
      <c r="H10" s="36">
        <f>'Übersicht Gruppen'!G6</f>
        <v>928.8</v>
      </c>
      <c r="I10" s="36">
        <f>'Übersicht Gruppen'!H6</f>
        <v>931.0308</v>
      </c>
      <c r="J10" s="37">
        <f>'Übersicht Gruppen'!I6</f>
        <v>930.87180000000023</v>
      </c>
      <c r="K10" s="38">
        <f t="shared" si="1"/>
        <v>5585.2308000000012</v>
      </c>
      <c r="L10" s="36">
        <f>'Übersicht Gruppen'!K6</f>
        <v>929.4</v>
      </c>
      <c r="M10" s="36">
        <f>'Übersicht Gruppen'!L6</f>
        <v>919.5</v>
      </c>
      <c r="N10" s="36">
        <f>'Übersicht Gruppen'!M6</f>
        <v>929.9</v>
      </c>
      <c r="O10" s="36">
        <f>'Übersicht Gruppen'!N6</f>
        <v>933.1</v>
      </c>
      <c r="P10" s="36">
        <f>'Übersicht Gruppen'!O6</f>
        <v>927.09999999999991</v>
      </c>
      <c r="Q10" s="36">
        <f>'Übersicht Gruppen'!P6</f>
        <v>933.00000000000011</v>
      </c>
      <c r="R10" s="37">
        <f>'Übersicht Gruppen'!Q6</f>
        <v>928.66666666666663</v>
      </c>
      <c r="S10" s="38">
        <f t="shared" si="2"/>
        <v>5572</v>
      </c>
      <c r="T10" s="37">
        <f>'Übersicht Gruppen'!S6</f>
        <v>929.76923333333343</v>
      </c>
      <c r="U10" s="38">
        <f t="shared" si="3"/>
        <v>11157.230800000001</v>
      </c>
      <c r="V10" s="38">
        <f t="shared" si="4"/>
        <v>-13.56919999999991</v>
      </c>
    </row>
    <row r="11" spans="1:22" ht="20.25" customHeight="1" x14ac:dyDescent="0.35">
      <c r="A11" s="45">
        <v>6</v>
      </c>
      <c r="B11" s="178" t="str">
        <f>'Übersicht Gruppen'!B7</f>
        <v>Breddenberg I</v>
      </c>
      <c r="C11" s="179"/>
      <c r="D11" s="40">
        <f>'Übersicht Gruppen'!C7</f>
        <v>925.9</v>
      </c>
      <c r="E11" s="40">
        <f>'Übersicht Gruppen'!D7</f>
        <v>919</v>
      </c>
      <c r="F11" s="40">
        <f>'Übersicht Gruppen'!E7</f>
        <v>923.90000000000009</v>
      </c>
      <c r="G11" s="40">
        <f>'Übersicht Gruppen'!F7</f>
        <v>925.6</v>
      </c>
      <c r="H11" s="40">
        <f>'Übersicht Gruppen'!G7</f>
        <v>935.50000000000011</v>
      </c>
      <c r="I11" s="40">
        <f>'Übersicht Gruppen'!H7</f>
        <v>926.2</v>
      </c>
      <c r="J11" s="41">
        <f>'Übersicht Gruppen'!I7</f>
        <v>926.01666666666677</v>
      </c>
      <c r="K11" s="42">
        <f t="shared" si="1"/>
        <v>5556.1</v>
      </c>
      <c r="L11" s="40">
        <f>'Übersicht Gruppen'!K7</f>
        <v>932.09999999999991</v>
      </c>
      <c r="M11" s="40">
        <f>'Übersicht Gruppen'!L7</f>
        <v>922.8</v>
      </c>
      <c r="N11" s="40">
        <f>'Übersicht Gruppen'!M7</f>
        <v>929.8</v>
      </c>
      <c r="O11" s="40">
        <f>'Übersicht Gruppen'!N7</f>
        <v>920.3</v>
      </c>
      <c r="P11" s="40">
        <f>'Übersicht Gruppen'!O7</f>
        <v>930.69999999999993</v>
      </c>
      <c r="Q11" s="40">
        <f>'Übersicht Gruppen'!P7</f>
        <v>928</v>
      </c>
      <c r="R11" s="41">
        <f>'Übersicht Gruppen'!Q7</f>
        <v>927.2833333333333</v>
      </c>
      <c r="S11" s="42">
        <f t="shared" si="2"/>
        <v>5563.7</v>
      </c>
      <c r="T11" s="41">
        <f>'Übersicht Gruppen'!S7</f>
        <v>926.65000000000009</v>
      </c>
      <c r="U11" s="42">
        <f t="shared" si="3"/>
        <v>11119.8</v>
      </c>
      <c r="V11" s="42">
        <f t="shared" si="4"/>
        <v>-37.430800000001909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937.88333333333321</v>
      </c>
      <c r="E13" s="36">
        <f t="shared" ref="E13:U13" si="5">AVERAGE(E6:E11)</f>
        <v>928.15</v>
      </c>
      <c r="F13" s="36">
        <f t="shared" si="5"/>
        <v>931.20000000000016</v>
      </c>
      <c r="G13" s="36">
        <f t="shared" si="5"/>
        <v>930.35</v>
      </c>
      <c r="H13" s="36">
        <f t="shared" si="5"/>
        <v>936.48333333333323</v>
      </c>
      <c r="I13" s="36">
        <f t="shared" si="5"/>
        <v>931.38846666666666</v>
      </c>
      <c r="J13" s="37">
        <f t="shared" si="5"/>
        <v>932.57585555555545</v>
      </c>
      <c r="K13" s="38">
        <f>SUM(K6:K11)/6</f>
        <v>5595.4551333333338</v>
      </c>
      <c r="L13" s="36">
        <f t="shared" si="5"/>
        <v>930.44999999999982</v>
      </c>
      <c r="M13" s="36">
        <f t="shared" si="5"/>
        <v>924.94999999999993</v>
      </c>
      <c r="N13" s="36">
        <f t="shared" si="5"/>
        <v>928.36666666666667</v>
      </c>
      <c r="O13" s="36">
        <f t="shared" si="5"/>
        <v>934.06666666666672</v>
      </c>
      <c r="P13" s="36">
        <f t="shared" si="5"/>
        <v>932.88333333333333</v>
      </c>
      <c r="Q13" s="36">
        <f t="shared" si="5"/>
        <v>930.91666666666663</v>
      </c>
      <c r="R13" s="37">
        <f t="shared" si="5"/>
        <v>930.27222222222224</v>
      </c>
      <c r="S13" s="36">
        <f t="shared" si="5"/>
        <v>5581.6333333333341</v>
      </c>
      <c r="T13" s="37">
        <f t="shared" si="5"/>
        <v>931.42403888888896</v>
      </c>
      <c r="U13" s="38">
        <f t="shared" si="5"/>
        <v>11177.088466666668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5" t="s">
        <v>1</v>
      </c>
      <c r="K15" s="175"/>
      <c r="L15" s="46"/>
      <c r="M15" s="46"/>
      <c r="N15" s="46"/>
      <c r="O15" s="46"/>
      <c r="P15" s="46"/>
      <c r="Q15" s="46"/>
      <c r="R15" s="175" t="s">
        <v>3</v>
      </c>
      <c r="S15" s="175"/>
      <c r="T15" s="175" t="s">
        <v>5</v>
      </c>
      <c r="U15" s="175"/>
      <c r="V15" s="18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80"/>
    </row>
    <row r="17" spans="1:22" s="51" customFormat="1" ht="18" customHeight="1" x14ac:dyDescent="0.35">
      <c r="A17" s="50">
        <v>1</v>
      </c>
      <c r="B17" s="54" t="str">
        <f>'Übersicht Schützen'!A2</f>
        <v>Anke Funke</v>
      </c>
      <c r="C17" s="91" t="str">
        <f>'Übersicht Schützen'!B2</f>
        <v>Esterwegen I</v>
      </c>
      <c r="D17" s="55">
        <f>'Übersicht Schützen'!C2</f>
        <v>318.10000000000002</v>
      </c>
      <c r="E17" s="38">
        <f>'Übersicht Schützen'!D2</f>
        <v>316</v>
      </c>
      <c r="F17" s="38">
        <f>'Übersicht Schützen'!E2</f>
        <v>313.3</v>
      </c>
      <c r="G17" s="38">
        <f>'Übersicht Schützen'!F2</f>
        <v>314.8</v>
      </c>
      <c r="H17" s="38">
        <f>'Übersicht Schützen'!G2</f>
        <v>316</v>
      </c>
      <c r="I17" s="38">
        <f>'Übersicht Schützen'!H2</f>
        <v>314.39999999999998</v>
      </c>
      <c r="J17" s="56">
        <f>'Übersicht Schützen'!I2</f>
        <v>315.43333333333334</v>
      </c>
      <c r="K17" s="38">
        <f>SUM(D17:I17)</f>
        <v>1892.6</v>
      </c>
      <c r="L17" s="38">
        <f>'Übersicht Schützen'!L2</f>
        <v>314.89999999999998</v>
      </c>
      <c r="M17" s="38">
        <f>'Übersicht Schützen'!M2</f>
        <v>318.3</v>
      </c>
      <c r="N17" s="38">
        <f>'Übersicht Schützen'!N2</f>
        <v>312.2</v>
      </c>
      <c r="O17" s="38">
        <f>'Übersicht Schützen'!O2</f>
        <v>312.10000000000002</v>
      </c>
      <c r="P17" s="38">
        <f>'Übersicht Schützen'!P2</f>
        <v>309.5</v>
      </c>
      <c r="Q17" s="38">
        <f>'Übersicht Schützen'!Q2</f>
        <v>312.5</v>
      </c>
      <c r="R17" s="56">
        <f>'Übersicht Schützen'!R2</f>
        <v>313.25</v>
      </c>
      <c r="S17" s="38">
        <f>SUM(L17:Q17)</f>
        <v>1879.5</v>
      </c>
      <c r="T17" s="56">
        <f>'Übersicht Schützen'!U2</f>
        <v>314.34166666666664</v>
      </c>
      <c r="U17" s="38">
        <f>SUM(K17+S17)</f>
        <v>3772.1</v>
      </c>
      <c r="V17" s="181"/>
    </row>
    <row r="18" spans="1:22" s="51" customFormat="1" ht="18" customHeight="1" x14ac:dyDescent="0.35">
      <c r="A18" s="29">
        <v>2</v>
      </c>
      <c r="B18" s="57" t="str">
        <f>'Übersicht Schützen'!A3</f>
        <v>Linda Roling</v>
      </c>
      <c r="C18" s="92" t="str">
        <f>'Übersicht Schützen'!B3</f>
        <v>Spahnharrenstätte V</v>
      </c>
      <c r="D18" s="58">
        <f>'Übersicht Schützen'!C3</f>
        <v>316.39999999999998</v>
      </c>
      <c r="E18" s="42">
        <f>'Übersicht Schützen'!D3</f>
        <v>312</v>
      </c>
      <c r="F18" s="42">
        <f>'Übersicht Schützen'!E3</f>
        <v>312.89999999999998</v>
      </c>
      <c r="G18" s="42">
        <f>'Übersicht Schützen'!F3</f>
        <v>317.7</v>
      </c>
      <c r="H18" s="42">
        <f>'Übersicht Schützen'!G3</f>
        <v>313.2</v>
      </c>
      <c r="I18" s="42">
        <f>'Übersicht Schützen'!H3</f>
        <v>315.39999999999998</v>
      </c>
      <c r="J18" s="59">
        <f>'Übersicht Schützen'!I3</f>
        <v>314.59999999999997</v>
      </c>
      <c r="K18" s="42">
        <f>SUM(D18:I18)</f>
        <v>1887.6</v>
      </c>
      <c r="L18" s="42">
        <f>'Übersicht Schützen'!L3</f>
        <v>314.7</v>
      </c>
      <c r="M18" s="42">
        <f>'Übersicht Schützen'!M3</f>
        <v>307.39999999999998</v>
      </c>
      <c r="N18" s="42">
        <f>'Übersicht Schützen'!N3</f>
        <v>313.8</v>
      </c>
      <c r="O18" s="42">
        <f>'Übersicht Schützen'!O3</f>
        <v>314.39999999999998</v>
      </c>
      <c r="P18" s="42">
        <f>'Übersicht Schützen'!P3</f>
        <v>314.3</v>
      </c>
      <c r="Q18" s="42">
        <f>'Übersicht Schützen'!Q3</f>
        <v>314.10000000000002</v>
      </c>
      <c r="R18" s="59">
        <f>'Übersicht Schützen'!R3</f>
        <v>313.11666666666662</v>
      </c>
      <c r="S18" s="42">
        <f t="shared" ref="S18:S52" si="6">SUM(L18:Q18)</f>
        <v>1878.6999999999998</v>
      </c>
      <c r="T18" s="59">
        <f>'Übersicht Schützen'!U3</f>
        <v>313.85833333333335</v>
      </c>
      <c r="U18" s="42">
        <f t="shared" ref="U18:U52" si="7">SUM(K18+S18)</f>
        <v>3766.2999999999997</v>
      </c>
      <c r="V18" s="42">
        <f>(U17-U18)*-1</f>
        <v>-5.8000000000001819</v>
      </c>
    </row>
    <row r="19" spans="1:22" s="51" customFormat="1" ht="18" customHeight="1" x14ac:dyDescent="0.35">
      <c r="A19" s="50">
        <v>3</v>
      </c>
      <c r="B19" s="54" t="str">
        <f>'Übersicht Schützen'!A4</f>
        <v>Marita Thien</v>
      </c>
      <c r="C19" s="91" t="str">
        <f>'Übersicht Schützen'!B4</f>
        <v>Lahn IV</v>
      </c>
      <c r="D19" s="55">
        <f>'Übersicht Schützen'!C4</f>
        <v>313.60000000000002</v>
      </c>
      <c r="E19" s="38">
        <f>'Übersicht Schützen'!D4</f>
        <v>312.2</v>
      </c>
      <c r="F19" s="38">
        <f>'Übersicht Schützen'!E4</f>
        <v>315.60000000000002</v>
      </c>
      <c r="G19" s="38">
        <f>'Übersicht Schützen'!F4</f>
        <v>308.60000000000002</v>
      </c>
      <c r="H19" s="38">
        <f>'Übersicht Schützen'!G4</f>
        <v>314.7</v>
      </c>
      <c r="I19" s="38">
        <f>'Übersicht Schützen'!H4</f>
        <v>313.89999999999998</v>
      </c>
      <c r="J19" s="56">
        <f>'Übersicht Schützen'!I4</f>
        <v>313.09999999999997</v>
      </c>
      <c r="K19" s="38">
        <f t="shared" ref="K19:K52" si="8">SUM(D19:I19)</f>
        <v>1878.6</v>
      </c>
      <c r="L19" s="38">
        <f>'Übersicht Schützen'!L4</f>
        <v>312.39999999999998</v>
      </c>
      <c r="M19" s="38">
        <f>'Übersicht Schützen'!M4</f>
        <v>307.10000000000002</v>
      </c>
      <c r="N19" s="38">
        <f>'Übersicht Schützen'!N4</f>
        <v>315.5</v>
      </c>
      <c r="O19" s="38">
        <f>'Übersicht Schützen'!O4</f>
        <v>317.10000000000002</v>
      </c>
      <c r="P19" s="38">
        <f>'Übersicht Schützen'!P4</f>
        <v>314.39999999999998</v>
      </c>
      <c r="Q19" s="38">
        <f>'Übersicht Schützen'!Q4</f>
        <v>314.60000000000002</v>
      </c>
      <c r="R19" s="56">
        <f>'Übersicht Schützen'!R4</f>
        <v>313.51666666666665</v>
      </c>
      <c r="S19" s="38">
        <f t="shared" si="6"/>
        <v>1881.1</v>
      </c>
      <c r="T19" s="56">
        <f>'Übersicht Schützen'!U4</f>
        <v>313.30833333333334</v>
      </c>
      <c r="U19" s="38">
        <f t="shared" si="7"/>
        <v>3759.7</v>
      </c>
      <c r="V19" s="38">
        <f t="shared" ref="V19:V46" si="9">(U18-U19)*-1</f>
        <v>-6.5999999999999091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Sandra Grünloh</v>
      </c>
      <c r="C20" s="92" t="str">
        <f>'Übersicht Schützen'!B5</f>
        <v>Sögel II</v>
      </c>
      <c r="D20" s="58">
        <f>'Übersicht Schützen'!C5</f>
        <v>314.39999999999998</v>
      </c>
      <c r="E20" s="42">
        <f>'Übersicht Schützen'!D5</f>
        <v>310.39999999999998</v>
      </c>
      <c r="F20" s="42">
        <f>'Übersicht Schützen'!E5</f>
        <v>308.39999999999998</v>
      </c>
      <c r="G20" s="42">
        <f>'Übersicht Schützen'!F5</f>
        <v>313.3</v>
      </c>
      <c r="H20" s="42">
        <f>'Übersicht Schützen'!G5</f>
        <v>313.89999999999998</v>
      </c>
      <c r="I20" s="42">
        <f>'Übersicht Schützen'!H5</f>
        <v>313.60000000000002</v>
      </c>
      <c r="J20" s="59">
        <f>'Übersicht Schützen'!I5</f>
        <v>312.33333333333331</v>
      </c>
      <c r="K20" s="42">
        <f t="shared" si="8"/>
        <v>1874</v>
      </c>
      <c r="L20" s="42">
        <f>'Übersicht Schützen'!L5</f>
        <v>310.7</v>
      </c>
      <c r="M20" s="42">
        <f>'Übersicht Schützen'!M5</f>
        <v>310.3</v>
      </c>
      <c r="N20" s="42">
        <f>'Übersicht Schützen'!N5</f>
        <v>309</v>
      </c>
      <c r="O20" s="42">
        <f>'Übersicht Schützen'!O5</f>
        <v>312.8</v>
      </c>
      <c r="P20" s="42">
        <f>'Übersicht Schützen'!P5</f>
        <v>313.5</v>
      </c>
      <c r="Q20" s="42">
        <f>'Übersicht Schützen'!Q5</f>
        <v>308.7</v>
      </c>
      <c r="R20" s="59">
        <f>'Übersicht Schützen'!R5</f>
        <v>310.83333333333331</v>
      </c>
      <c r="S20" s="42">
        <f t="shared" si="6"/>
        <v>1865</v>
      </c>
      <c r="T20" s="59">
        <f>'Übersicht Schützen'!U5</f>
        <v>311.58333333333331</v>
      </c>
      <c r="U20" s="42">
        <f t="shared" si="7"/>
        <v>3739</v>
      </c>
      <c r="V20" s="42">
        <f t="shared" si="9"/>
        <v>-20.699999999999818</v>
      </c>
    </row>
    <row r="21" spans="1:22" s="51" customFormat="1" ht="18" customHeight="1" x14ac:dyDescent="0.35">
      <c r="A21" s="43">
        <v>5</v>
      </c>
      <c r="B21" s="54" t="str">
        <f>'Übersicht Schützen'!A6</f>
        <v>Daniela van der Draal</v>
      </c>
      <c r="C21" s="91" t="str">
        <f>'Übersicht Schützen'!B6</f>
        <v>Spahnharrenstätte V</v>
      </c>
      <c r="D21" s="55">
        <f>'Übersicht Schützen'!C6</f>
        <v>315.3</v>
      </c>
      <c r="E21" s="38">
        <f>'Übersicht Schützen'!D6</f>
        <v>312.10000000000002</v>
      </c>
      <c r="F21" s="38">
        <f>'Übersicht Schützen'!E6</f>
        <v>311.60000000000002</v>
      </c>
      <c r="G21" s="38">
        <f>'Übersicht Schützen'!F6</f>
        <v>304.60000000000002</v>
      </c>
      <c r="H21" s="38">
        <f>'Übersicht Schützen'!G6</f>
        <v>310.3</v>
      </c>
      <c r="I21" s="38">
        <f>'Übersicht Schützen'!H6</f>
        <v>313.39999999999998</v>
      </c>
      <c r="J21" s="56">
        <f>'Übersicht Schützen'!I6</f>
        <v>311.2166666666667</v>
      </c>
      <c r="K21" s="38">
        <f t="shared" si="8"/>
        <v>1867.3000000000002</v>
      </c>
      <c r="L21" s="38">
        <f>'Übersicht Schützen'!L6</f>
        <v>315.10000000000002</v>
      </c>
      <c r="M21" s="38">
        <f>'Übersicht Schützen'!M6</f>
        <v>311.8</v>
      </c>
      <c r="N21" s="38">
        <f>'Übersicht Schützen'!N6</f>
        <v>311.10000000000002</v>
      </c>
      <c r="O21" s="38">
        <f>'Übersicht Schützen'!O6</f>
        <v>310.2</v>
      </c>
      <c r="P21" s="38">
        <f>'Übersicht Schützen'!P6</f>
        <v>310.8</v>
      </c>
      <c r="Q21" s="38">
        <f>'Übersicht Schützen'!Q6</f>
        <v>311.2</v>
      </c>
      <c r="R21" s="56">
        <f>'Übersicht Schützen'!R6</f>
        <v>311.7</v>
      </c>
      <c r="S21" s="38">
        <f t="shared" si="6"/>
        <v>1870.2</v>
      </c>
      <c r="T21" s="56">
        <f>'Übersicht Schützen'!U6</f>
        <v>311.45833333333331</v>
      </c>
      <c r="U21" s="38">
        <f t="shared" si="7"/>
        <v>3737.5</v>
      </c>
      <c r="V21" s="38">
        <f t="shared" si="9"/>
        <v>-1.5</v>
      </c>
    </row>
    <row r="22" spans="1:22" s="51" customFormat="1" ht="18" customHeight="1" x14ac:dyDescent="0.35">
      <c r="A22" s="29">
        <v>6</v>
      </c>
      <c r="B22" s="57" t="str">
        <f>'Übersicht Schützen'!A7</f>
        <v>Tanja Stindt</v>
      </c>
      <c r="C22" s="92" t="str">
        <f>'Übersicht Schützen'!B7</f>
        <v>Breddenberg II</v>
      </c>
      <c r="D22" s="58">
        <f>'Übersicht Schützen'!C7</f>
        <v>309.89999999999998</v>
      </c>
      <c r="E22" s="42">
        <f>'Übersicht Schützen'!D7</f>
        <v>310.8</v>
      </c>
      <c r="F22" s="42">
        <f>'Übersicht Schützen'!E7</f>
        <v>311.89999999999998</v>
      </c>
      <c r="G22" s="42">
        <f>'Übersicht Schützen'!F7</f>
        <v>312.89999999999998</v>
      </c>
      <c r="H22" s="42">
        <f>'Übersicht Schützen'!G7</f>
        <v>309.60000000000002</v>
      </c>
      <c r="I22" s="42">
        <f>'Übersicht Schützen'!H7</f>
        <v>306.10000000000002</v>
      </c>
      <c r="J22" s="59">
        <f>'Übersicht Schützen'!I7</f>
        <v>310.2</v>
      </c>
      <c r="K22" s="42">
        <f t="shared" si="8"/>
        <v>1861.1999999999998</v>
      </c>
      <c r="L22" s="42">
        <f>'Übersicht Schützen'!L7</f>
        <v>309.5</v>
      </c>
      <c r="M22" s="42">
        <f>'Übersicht Schützen'!M7</f>
        <v>309.10000000000002</v>
      </c>
      <c r="N22" s="42">
        <f>'Übersicht Schützen'!N7</f>
        <v>311.7</v>
      </c>
      <c r="O22" s="42">
        <f>'Übersicht Schützen'!O7</f>
        <v>315.10000000000002</v>
      </c>
      <c r="P22" s="42">
        <f>'Übersicht Schützen'!P7</f>
        <v>314.5</v>
      </c>
      <c r="Q22" s="42">
        <f>'Übersicht Schützen'!Q7</f>
        <v>309.8</v>
      </c>
      <c r="R22" s="59">
        <f>'Übersicht Schützen'!R7</f>
        <v>311.61666666666667</v>
      </c>
      <c r="S22" s="42">
        <f t="shared" si="6"/>
        <v>1869.7</v>
      </c>
      <c r="T22" s="59">
        <f>'Übersicht Schützen'!U7</f>
        <v>310.9083333333333</v>
      </c>
      <c r="U22" s="42">
        <f t="shared" si="7"/>
        <v>3730.8999999999996</v>
      </c>
      <c r="V22" s="42">
        <f t="shared" si="9"/>
        <v>-6.6000000000003638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Bettina Robbers</v>
      </c>
      <c r="C23" s="91" t="str">
        <f>'Übersicht Schützen'!B8</f>
        <v>Sögel II</v>
      </c>
      <c r="D23" s="55">
        <f>'Übersicht Schützen'!C8</f>
        <v>306.5</v>
      </c>
      <c r="E23" s="38">
        <f>'Übersicht Schützen'!D8</f>
        <v>310.89999999999998</v>
      </c>
      <c r="F23" s="38">
        <f>'Übersicht Schützen'!E8</f>
        <v>316.3</v>
      </c>
      <c r="G23" s="38">
        <f>'Übersicht Schützen'!F8</f>
        <v>311</v>
      </c>
      <c r="H23" s="38">
        <f>'Übersicht Schützen'!G8</f>
        <v>317.3</v>
      </c>
      <c r="I23" s="38">
        <f>'Übersicht Schützen'!H8</f>
        <v>313.8</v>
      </c>
      <c r="J23" s="56">
        <f>'Übersicht Schützen'!I8</f>
        <v>312.63333333333333</v>
      </c>
      <c r="K23" s="38">
        <f t="shared" si="8"/>
        <v>1875.8</v>
      </c>
      <c r="L23" s="38">
        <f>'Übersicht Schützen'!L8</f>
        <v>306.5</v>
      </c>
      <c r="M23" s="38">
        <f>'Übersicht Schützen'!M8</f>
        <v>309.5</v>
      </c>
      <c r="N23" s="38">
        <f>'Übersicht Schützen'!N8</f>
        <v>307</v>
      </c>
      <c r="O23" s="38">
        <f>'Übersicht Schützen'!O8</f>
        <v>308.2</v>
      </c>
      <c r="P23" s="38">
        <f>'Übersicht Schützen'!P8</f>
        <v>310.3</v>
      </c>
      <c r="Q23" s="38">
        <f>'Übersicht Schützen'!Q8</f>
        <v>311.89999999999998</v>
      </c>
      <c r="R23" s="56">
        <f>'Übersicht Schützen'!R8</f>
        <v>308.90000000000003</v>
      </c>
      <c r="S23" s="38">
        <f t="shared" si="6"/>
        <v>1853.4</v>
      </c>
      <c r="T23" s="56">
        <f>'Übersicht Schützen'!U8</f>
        <v>310.76666666666671</v>
      </c>
      <c r="U23" s="38">
        <f t="shared" si="7"/>
        <v>3729.2</v>
      </c>
      <c r="V23" s="38">
        <f t="shared" si="9"/>
        <v>-1.6999999999998181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Ulrike Husmann</v>
      </c>
      <c r="C24" s="92" t="str">
        <f>'Übersicht Schützen'!B9</f>
        <v>Sögel II</v>
      </c>
      <c r="D24" s="58">
        <f>'Übersicht Schützen'!C9</f>
        <v>316.2</v>
      </c>
      <c r="E24" s="42">
        <f>'Übersicht Schützen'!D9</f>
        <v>311.2</v>
      </c>
      <c r="F24" s="42">
        <f>'Übersicht Schützen'!E9</f>
        <v>307.10000000000002</v>
      </c>
      <c r="G24" s="42">
        <f>'Übersicht Schützen'!F9</f>
        <v>306.8</v>
      </c>
      <c r="H24" s="42">
        <f>'Übersicht Schützen'!G9</f>
        <v>310.89999999999998</v>
      </c>
      <c r="I24" s="42">
        <f>'Übersicht Schützen'!H9</f>
        <v>314.60000000000002</v>
      </c>
      <c r="J24" s="59">
        <f>'Übersicht Schützen'!I9</f>
        <v>311.13333333333327</v>
      </c>
      <c r="K24" s="42">
        <f t="shared" si="8"/>
        <v>1866.7999999999997</v>
      </c>
      <c r="L24" s="42">
        <f>'Übersicht Schützen'!L9</f>
        <v>310.10000000000002</v>
      </c>
      <c r="M24" s="42">
        <f>'Übersicht Schützen'!M9</f>
        <v>308.39999999999998</v>
      </c>
      <c r="N24" s="42">
        <f>'Übersicht Schützen'!N9</f>
        <v>307.3</v>
      </c>
      <c r="O24" s="42">
        <f>'Übersicht Schützen'!O9</f>
        <v>314.10000000000002</v>
      </c>
      <c r="P24" s="42">
        <f>'Übersicht Schützen'!P9</f>
        <v>307.2</v>
      </c>
      <c r="Q24" s="42">
        <f>'Übersicht Schützen'!Q9</f>
        <v>308.5</v>
      </c>
      <c r="R24" s="59">
        <f>'Übersicht Schützen'!R9</f>
        <v>309.26666666666671</v>
      </c>
      <c r="S24" s="42">
        <f t="shared" si="6"/>
        <v>1855.6000000000001</v>
      </c>
      <c r="T24" s="59">
        <f>'Übersicht Schützen'!U9</f>
        <v>310.2</v>
      </c>
      <c r="U24" s="42">
        <f t="shared" si="7"/>
        <v>3722.3999999999996</v>
      </c>
      <c r="V24" s="42">
        <f t="shared" si="9"/>
        <v>-6.8000000000001819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Irene Jansen</v>
      </c>
      <c r="C25" s="91" t="str">
        <f>'Übersicht Schützen'!B10</f>
        <v>Breddenberg II</v>
      </c>
      <c r="D25" s="55">
        <f>'Übersicht Schützen'!C10</f>
        <v>313.39999999999998</v>
      </c>
      <c r="E25" s="38">
        <f>'Übersicht Schützen'!D10</f>
        <v>307.3</v>
      </c>
      <c r="F25" s="38">
        <f>'Übersicht Schützen'!E10</f>
        <v>310.2</v>
      </c>
      <c r="G25" s="38">
        <f>'Übersicht Schützen'!F10</f>
        <v>310.2</v>
      </c>
      <c r="H25" s="38">
        <f>'Übersicht Schützen'!G10</f>
        <v>309.10000000000002</v>
      </c>
      <c r="I25" s="38">
        <f>'Übersicht Schützen'!H10</f>
        <v>309.7</v>
      </c>
      <c r="J25" s="56">
        <f>'Übersicht Schützen'!I10</f>
        <v>309.98333333333341</v>
      </c>
      <c r="K25" s="38">
        <f t="shared" si="8"/>
        <v>1859.9000000000003</v>
      </c>
      <c r="L25" s="38">
        <f>'Übersicht Schützen'!L10</f>
        <v>308.89999999999998</v>
      </c>
      <c r="M25" s="38">
        <f>'Übersicht Schützen'!M10</f>
        <v>309.39999999999998</v>
      </c>
      <c r="N25" s="38">
        <f>'Übersicht Schützen'!N10</f>
        <v>305.89999999999998</v>
      </c>
      <c r="O25" s="38">
        <f>'Übersicht Schützen'!O10</f>
        <v>312.7</v>
      </c>
      <c r="P25" s="38">
        <f>'Übersicht Schützen'!P10</f>
        <v>312</v>
      </c>
      <c r="Q25" s="38">
        <f>'Übersicht Schützen'!Q10</f>
        <v>312.39999999999998</v>
      </c>
      <c r="R25" s="56">
        <f>'Übersicht Schützen'!R10</f>
        <v>310.21666666666664</v>
      </c>
      <c r="S25" s="38">
        <f t="shared" si="6"/>
        <v>1861.2999999999997</v>
      </c>
      <c r="T25" s="56">
        <f>'Übersicht Schützen'!U10</f>
        <v>310.10000000000002</v>
      </c>
      <c r="U25" s="38">
        <f t="shared" si="7"/>
        <v>3721.2</v>
      </c>
      <c r="V25" s="38">
        <f t="shared" si="9"/>
        <v>-1.1999999999998181</v>
      </c>
    </row>
    <row r="26" spans="1:22" s="51" customFormat="1" ht="18" customHeight="1" x14ac:dyDescent="0.35">
      <c r="A26" s="52">
        <v>10</v>
      </c>
      <c r="B26" s="57" t="str">
        <f>'Übersicht Schützen'!A11</f>
        <v>Marlies Oldiges</v>
      </c>
      <c r="C26" s="92" t="str">
        <f>'Übersicht Schützen'!B11</f>
        <v>Breddenberg I</v>
      </c>
      <c r="D26" s="58">
        <f>'Übersicht Schützen'!C11</f>
        <v>311.5</v>
      </c>
      <c r="E26" s="42">
        <f>'Übersicht Schützen'!D11</f>
        <v>309.2</v>
      </c>
      <c r="F26" s="42">
        <f>'Übersicht Schützen'!E11</f>
        <v>311.7</v>
      </c>
      <c r="G26" s="42">
        <f>'Übersicht Schützen'!F11</f>
        <v>311.3</v>
      </c>
      <c r="H26" s="42">
        <f>'Übersicht Schützen'!G11</f>
        <v>309.10000000000002</v>
      </c>
      <c r="I26" s="42">
        <f>'Übersicht Schützen'!H11</f>
        <v>310.89999999999998</v>
      </c>
      <c r="J26" s="59">
        <f>'Übersicht Schützen'!I11</f>
        <v>310.61666666666673</v>
      </c>
      <c r="K26" s="42">
        <f t="shared" si="8"/>
        <v>1863.7000000000003</v>
      </c>
      <c r="L26" s="42">
        <f>'Übersicht Schützen'!L11</f>
        <v>312.89999999999998</v>
      </c>
      <c r="M26" s="42">
        <f>'Übersicht Schützen'!M11</f>
        <v>307.5</v>
      </c>
      <c r="N26" s="42">
        <f>'Übersicht Schützen'!N11</f>
        <v>309.10000000000002</v>
      </c>
      <c r="O26" s="42">
        <f>'Übersicht Schützen'!O11</f>
        <v>302.8</v>
      </c>
      <c r="P26" s="42">
        <f>'Übersicht Schützen'!P11</f>
        <v>312.89999999999998</v>
      </c>
      <c r="Q26" s="42">
        <f>'Übersicht Schützen'!Q11</f>
        <v>308.60000000000002</v>
      </c>
      <c r="R26" s="59">
        <f>'Übersicht Schützen'!R11</f>
        <v>308.96666666666664</v>
      </c>
      <c r="S26" s="42">
        <f t="shared" si="6"/>
        <v>1853.7999999999997</v>
      </c>
      <c r="T26" s="59">
        <f>'Übersicht Schützen'!U11</f>
        <v>309.79166666666669</v>
      </c>
      <c r="U26" s="42">
        <f t="shared" si="7"/>
        <v>3717.5</v>
      </c>
      <c r="V26" s="42">
        <f t="shared" si="9"/>
        <v>-3.6999999999998181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Katharina Overbeck</v>
      </c>
      <c r="C27" s="91" t="str">
        <f>'Übersicht Schützen'!B12</f>
        <v>Spahnharrenstätte V</v>
      </c>
      <c r="D27" s="55">
        <f>'Übersicht Schützen'!C12</f>
        <v>312.39999999999998</v>
      </c>
      <c r="E27" s="38">
        <f>'Übersicht Schützen'!D12</f>
        <v>303.60000000000002</v>
      </c>
      <c r="F27" s="38">
        <f>'Übersicht Schützen'!E12</f>
        <v>307.2</v>
      </c>
      <c r="G27" s="38">
        <f>'Übersicht Schützen'!F12</f>
        <v>311.8</v>
      </c>
      <c r="H27" s="38">
        <f>'Übersicht Schützen'!G12</f>
        <v>310.2</v>
      </c>
      <c r="I27" s="38">
        <f>'Übersicht Schützen'!H12</f>
        <v>304.5</v>
      </c>
      <c r="J27" s="56">
        <f>'Übersicht Schützen'!I12</f>
        <v>308.28333333333336</v>
      </c>
      <c r="K27" s="38">
        <f t="shared" si="8"/>
        <v>1849.7</v>
      </c>
      <c r="L27" s="38">
        <f>'Übersicht Schützen'!L12</f>
        <v>305.10000000000002</v>
      </c>
      <c r="M27" s="38">
        <f>'Übersicht Schützen'!M12</f>
        <v>307.7</v>
      </c>
      <c r="N27" s="38">
        <f>'Übersicht Schützen'!N12</f>
        <v>310.2</v>
      </c>
      <c r="O27" s="38">
        <f>'Übersicht Schützen'!O12</f>
        <v>311.5</v>
      </c>
      <c r="P27" s="38">
        <f>'Übersicht Schützen'!P12</f>
        <v>309.60000000000002</v>
      </c>
      <c r="Q27" s="38">
        <f>'Übersicht Schützen'!Q12</f>
        <v>310.8</v>
      </c>
      <c r="R27" s="56">
        <f>'Übersicht Schützen'!R12</f>
        <v>309.14999999999998</v>
      </c>
      <c r="S27" s="38">
        <f t="shared" si="6"/>
        <v>1854.8999999999999</v>
      </c>
      <c r="T27" s="56">
        <f>'Übersicht Schützen'!U12</f>
        <v>308.71666666666664</v>
      </c>
      <c r="U27" s="38">
        <f t="shared" si="7"/>
        <v>3704.6</v>
      </c>
      <c r="V27" s="38">
        <f t="shared" si="9"/>
        <v>-12.900000000000091</v>
      </c>
    </row>
    <row r="28" spans="1:22" s="51" customFormat="1" ht="18" customHeight="1" x14ac:dyDescent="0.35">
      <c r="A28" s="29">
        <v>12</v>
      </c>
      <c r="B28" s="57" t="str">
        <f>'Übersicht Schützen'!A13</f>
        <v>Maria Günter</v>
      </c>
      <c r="C28" s="92" t="str">
        <f>'Übersicht Schützen'!B13</f>
        <v>Breddenberg I</v>
      </c>
      <c r="D28" s="58">
        <f>'Übersicht Schützen'!C13</f>
        <v>305</v>
      </c>
      <c r="E28" s="42">
        <f>'Übersicht Schützen'!D13</f>
        <v>306.3</v>
      </c>
      <c r="F28" s="42">
        <f>'Übersicht Schützen'!E13</f>
        <v>301.39999999999998</v>
      </c>
      <c r="G28" s="42">
        <f>'Übersicht Schützen'!F13</f>
        <v>302.3</v>
      </c>
      <c r="H28" s="42">
        <f>'Übersicht Schützen'!G13</f>
        <v>314.10000000000002</v>
      </c>
      <c r="I28" s="42">
        <f>'Übersicht Schützen'!H13</f>
        <v>305.2</v>
      </c>
      <c r="J28" s="59">
        <f>'Übersicht Schützen'!I13</f>
        <v>305.71666666666664</v>
      </c>
      <c r="K28" s="42">
        <f t="shared" si="8"/>
        <v>1834.3</v>
      </c>
      <c r="L28" s="42">
        <f>'Übersicht Schützen'!L13</f>
        <v>312</v>
      </c>
      <c r="M28" s="42">
        <f>'Übersicht Schützen'!M13</f>
        <v>309.5</v>
      </c>
      <c r="N28" s="42">
        <f>'Übersicht Schützen'!N13</f>
        <v>314.5</v>
      </c>
      <c r="O28" s="42">
        <f>'Übersicht Schützen'!O13</f>
        <v>310</v>
      </c>
      <c r="P28" s="42">
        <f>'Übersicht Schützen'!P13</f>
        <v>309.2</v>
      </c>
      <c r="Q28" s="42">
        <f>'Übersicht Schützen'!Q13</f>
        <v>309.39999999999998</v>
      </c>
      <c r="R28" s="59">
        <f>'Übersicht Schützen'!R13</f>
        <v>310.76666666666665</v>
      </c>
      <c r="S28" s="42">
        <f t="shared" si="6"/>
        <v>1864.6</v>
      </c>
      <c r="T28" s="59">
        <f>'Übersicht Schützen'!U13</f>
        <v>308.24166666666667</v>
      </c>
      <c r="U28" s="42">
        <f t="shared" si="7"/>
        <v>3698.8999999999996</v>
      </c>
      <c r="V28" s="42">
        <f t="shared" si="9"/>
        <v>-5.7000000000002728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Anette Hanekamp</v>
      </c>
      <c r="C29" s="91" t="str">
        <f>'Übersicht Schützen'!B14</f>
        <v>Breddenberg I</v>
      </c>
      <c r="D29" s="55">
        <f>'Übersicht Schützen'!C14</f>
        <v>306.39999999999998</v>
      </c>
      <c r="E29" s="38">
        <f>'Übersicht Schützen'!D14</f>
        <v>300.5</v>
      </c>
      <c r="F29" s="38">
        <f>'Übersicht Schützen'!E14</f>
        <v>306.5</v>
      </c>
      <c r="G29" s="38">
        <f>'Übersicht Schützen'!F14</f>
        <v>308.89999999999998</v>
      </c>
      <c r="H29" s="38">
        <f>'Übersicht Schützen'!G14</f>
        <v>312.3</v>
      </c>
      <c r="I29" s="38">
        <f>'Übersicht Schützen'!H14</f>
        <v>310.10000000000002</v>
      </c>
      <c r="J29" s="56">
        <f>'Übersicht Schützen'!I14</f>
        <v>307.45</v>
      </c>
      <c r="K29" s="38">
        <f t="shared" si="8"/>
        <v>1844.6999999999998</v>
      </c>
      <c r="L29" s="38">
        <f>'Übersicht Schützen'!L14</f>
        <v>307.2</v>
      </c>
      <c r="M29" s="38">
        <f>'Übersicht Schützen'!M14</f>
        <v>305.8</v>
      </c>
      <c r="N29" s="38">
        <f>'Übersicht Schützen'!N14</f>
        <v>306.2</v>
      </c>
      <c r="O29" s="38">
        <f>'Übersicht Schützen'!O14</f>
        <v>307.5</v>
      </c>
      <c r="P29" s="38">
        <f>'Übersicht Schützen'!P14</f>
        <v>308.60000000000002</v>
      </c>
      <c r="Q29" s="38">
        <f>'Übersicht Schützen'!Q14</f>
        <v>310</v>
      </c>
      <c r="R29" s="56">
        <f>'Übersicht Schützen'!R14</f>
        <v>307.55</v>
      </c>
      <c r="S29" s="38">
        <f t="shared" si="6"/>
        <v>1845.3000000000002</v>
      </c>
      <c r="T29" s="56">
        <f>'Übersicht Schützen'!U14</f>
        <v>307.49999999999994</v>
      </c>
      <c r="U29" s="38">
        <f t="shared" si="7"/>
        <v>3690</v>
      </c>
      <c r="V29" s="38">
        <f t="shared" si="9"/>
        <v>-8.8999999999996362</v>
      </c>
    </row>
    <row r="30" spans="1:22" s="51" customFormat="1" ht="18" customHeight="1" x14ac:dyDescent="0.35">
      <c r="A30" s="52">
        <v>14</v>
      </c>
      <c r="B30" s="57" t="str">
        <f>'Übersicht Schützen'!A15</f>
        <v>Marina Gerdes</v>
      </c>
      <c r="C30" s="92" t="str">
        <f>'Übersicht Schützen'!B15</f>
        <v>Spahnharrenstätte V</v>
      </c>
      <c r="D30" s="58">
        <f>'Übersicht Schützen'!C15</f>
        <v>304.2</v>
      </c>
      <c r="E30" s="42">
        <f>'Übersicht Schützen'!D15</f>
        <v>301</v>
      </c>
      <c r="F30" s="42">
        <f>'Übersicht Schützen'!E15</f>
        <v>308.39999999999998</v>
      </c>
      <c r="G30" s="42">
        <f>'Übersicht Schützen'!F15</f>
        <v>306.39999999999998</v>
      </c>
      <c r="H30" s="42">
        <f>'Übersicht Schützen'!G15</f>
        <v>300.8</v>
      </c>
      <c r="I30" s="42">
        <f>'Übersicht Schützen'!H15</f>
        <v>308</v>
      </c>
      <c r="J30" s="59">
        <f>'Übersicht Schützen'!I15</f>
        <v>304.8</v>
      </c>
      <c r="K30" s="42">
        <f t="shared" si="8"/>
        <v>1828.8</v>
      </c>
      <c r="L30" s="42">
        <f>'Übersicht Schützen'!L15</f>
        <v>303.89999999999998</v>
      </c>
      <c r="M30" s="42">
        <f>'Übersicht Schützen'!M15</f>
        <v>308.39999999999998</v>
      </c>
      <c r="N30" s="42">
        <f>'Übersicht Schützen'!N15</f>
        <v>306.60000000000002</v>
      </c>
      <c r="O30" s="42">
        <f>'Übersicht Schützen'!O15</f>
        <v>310</v>
      </c>
      <c r="P30" s="42">
        <f>'Übersicht Schützen'!P15</f>
        <v>309.3</v>
      </c>
      <c r="Q30" s="42">
        <f>'Übersicht Schützen'!Q15</f>
        <v>305</v>
      </c>
      <c r="R30" s="59">
        <f>'Übersicht Schützen'!R15</f>
        <v>307.2</v>
      </c>
      <c r="S30" s="42">
        <f t="shared" si="6"/>
        <v>1843.2</v>
      </c>
      <c r="T30" s="59">
        <f>'Übersicht Schützen'!U15</f>
        <v>306</v>
      </c>
      <c r="U30" s="42">
        <f t="shared" si="7"/>
        <v>3672</v>
      </c>
      <c r="V30" s="42">
        <f t="shared" si="9"/>
        <v>-18</v>
      </c>
    </row>
    <row r="31" spans="1:22" s="51" customFormat="1" ht="18" customHeight="1" x14ac:dyDescent="0.35">
      <c r="A31" s="43">
        <v>15</v>
      </c>
      <c r="B31" s="54" t="str">
        <f>'Übersicht Schützen'!A16</f>
        <v>Doris Hanneken</v>
      </c>
      <c r="C31" s="91" t="str">
        <f>'Übersicht Schützen'!B16</f>
        <v>Lahn IV</v>
      </c>
      <c r="D31" s="55">
        <f>'Übersicht Schützen'!C16</f>
        <v>310.10000000000002</v>
      </c>
      <c r="E31" s="38">
        <f>'Übersicht Schützen'!D16</f>
        <v>308</v>
      </c>
      <c r="F31" s="38">
        <f>'Übersicht Schützen'!E16</f>
        <v>301.7</v>
      </c>
      <c r="G31" s="38">
        <f>'Übersicht Schützen'!F16</f>
        <v>302.60000000000002</v>
      </c>
      <c r="H31" s="38">
        <f>'Übersicht Schützen'!G16</f>
        <v>301.2</v>
      </c>
      <c r="I31" s="38">
        <f>'Übersicht Schützen'!H16</f>
        <v>308</v>
      </c>
      <c r="J31" s="56">
        <f>'Übersicht Schützen'!I16</f>
        <v>305.26666666666671</v>
      </c>
      <c r="K31" s="38">
        <f t="shared" si="8"/>
        <v>1831.6000000000001</v>
      </c>
      <c r="L31" s="38">
        <f>'Übersicht Schützen'!L16</f>
        <v>299</v>
      </c>
      <c r="M31" s="38">
        <f>'Übersicht Schützen'!M16</f>
        <v>305.39999999999998</v>
      </c>
      <c r="N31" s="38">
        <f>'Übersicht Schützen'!N16</f>
        <v>304.10000000000002</v>
      </c>
      <c r="O31" s="38">
        <f>'Übersicht Schützen'!O16</f>
        <v>306.10000000000002</v>
      </c>
      <c r="P31" s="38">
        <f>'Übersicht Schützen'!P16</f>
        <v>305.7</v>
      </c>
      <c r="Q31" s="38">
        <f>'Übersicht Schützen'!Q16</f>
        <v>309.8</v>
      </c>
      <c r="R31" s="56">
        <f>'Übersicht Schützen'!R16</f>
        <v>305.01666666666665</v>
      </c>
      <c r="S31" s="38">
        <f t="shared" si="6"/>
        <v>1830.1</v>
      </c>
      <c r="T31" s="56">
        <f>'Übersicht Schützen'!U16</f>
        <v>305.14166666666671</v>
      </c>
      <c r="U31" s="38">
        <f t="shared" si="7"/>
        <v>3661.7</v>
      </c>
      <c r="V31" s="38">
        <f t="shared" si="9"/>
        <v>-10.300000000000182</v>
      </c>
    </row>
    <row r="32" spans="1:22" s="51" customFormat="1" ht="18" customHeight="1" x14ac:dyDescent="0.35">
      <c r="A32" s="29">
        <v>16</v>
      </c>
      <c r="B32" s="57" t="str">
        <f>'Übersicht Schützen'!A17</f>
        <v>Anja Robben</v>
      </c>
      <c r="C32" s="92" t="str">
        <f>'Übersicht Schützen'!B17</f>
        <v>Lahn IV</v>
      </c>
      <c r="D32" s="58">
        <f>'Übersicht Schützen'!C17</f>
        <v>304.10000000000002</v>
      </c>
      <c r="E32" s="42">
        <f>'Übersicht Schützen'!D17</f>
        <v>304.39999999999998</v>
      </c>
      <c r="F32" s="42">
        <f>'Übersicht Schützen'!E17</f>
        <v>300.3</v>
      </c>
      <c r="G32" s="42">
        <f>'Übersicht Schützen'!F17</f>
        <v>303.10000000000002</v>
      </c>
      <c r="H32" s="42">
        <f>'Übersicht Schützen'!G17</f>
        <v>305.89999999999998</v>
      </c>
      <c r="I32" s="42">
        <f>'Übersicht Schützen'!H17</f>
        <v>304.60000000000002</v>
      </c>
      <c r="J32" s="59">
        <f>'Übersicht Schützen'!I17</f>
        <v>303.73333333333335</v>
      </c>
      <c r="K32" s="42">
        <f t="shared" si="8"/>
        <v>1822.4</v>
      </c>
      <c r="L32" s="42">
        <f>'Übersicht Schützen'!L17</f>
        <v>310.10000000000002</v>
      </c>
      <c r="M32" s="42">
        <f>'Übersicht Schützen'!M17</f>
        <v>307</v>
      </c>
      <c r="N32" s="42">
        <f>'Übersicht Schützen'!N17</f>
        <v>310.3</v>
      </c>
      <c r="O32" s="42">
        <f>'Übersicht Schützen'!O17</f>
        <v>309.89999999999998</v>
      </c>
      <c r="P32" s="42">
        <f>'Übersicht Schützen'!P17</f>
        <v>307</v>
      </c>
      <c r="Q32" s="42">
        <f>'Übersicht Schützen'!Q17</f>
        <v>295</v>
      </c>
      <c r="R32" s="59">
        <f>'Übersicht Schützen'!R17</f>
        <v>306.55</v>
      </c>
      <c r="S32" s="42">
        <f t="shared" si="6"/>
        <v>1839.3000000000002</v>
      </c>
      <c r="T32" s="59">
        <f>'Übersicht Schützen'!U17</f>
        <v>305.14166666666671</v>
      </c>
      <c r="U32" s="42">
        <f t="shared" si="7"/>
        <v>3661.7000000000003</v>
      </c>
      <c r="V32" s="42">
        <f t="shared" si="9"/>
        <v>4.5474735088646412E-13</v>
      </c>
    </row>
    <row r="33" spans="1:44" s="51" customFormat="1" ht="18" customHeight="1" x14ac:dyDescent="0.35">
      <c r="A33" s="50">
        <v>17</v>
      </c>
      <c r="B33" s="54" t="str">
        <f>'Übersicht Schützen'!A18</f>
        <v>Thekla Bruns</v>
      </c>
      <c r="C33" s="91" t="str">
        <f>'Übersicht Schützen'!B18</f>
        <v>Breddenberg I</v>
      </c>
      <c r="D33" s="55">
        <f>'Übersicht Schützen'!C18</f>
        <v>308</v>
      </c>
      <c r="E33" s="38">
        <f>'Übersicht Schützen'!D18</f>
        <v>303.5</v>
      </c>
      <c r="F33" s="38">
        <f>'Übersicht Schützen'!E18</f>
        <v>305.7</v>
      </c>
      <c r="G33" s="38">
        <f>'Übersicht Schützen'!F18</f>
        <v>305.39999999999998</v>
      </c>
      <c r="H33" s="38">
        <f>'Übersicht Schützen'!G18</f>
        <v>303.89999999999998</v>
      </c>
      <c r="I33" s="38">
        <f>'Übersicht Schützen'!H18</f>
        <v>304.5</v>
      </c>
      <c r="J33" s="56">
        <f>'Übersicht Schützen'!I18</f>
        <v>305.16666666666669</v>
      </c>
      <c r="K33" s="38">
        <f t="shared" si="8"/>
        <v>1831</v>
      </c>
      <c r="L33" s="38">
        <f>'Übersicht Schützen'!L18</f>
        <v>300.89999999999998</v>
      </c>
      <c r="M33" s="38">
        <f>'Übersicht Schützen'!M18</f>
        <v>300.60000000000002</v>
      </c>
      <c r="N33" s="38">
        <f>'Übersicht Schützen'!N18</f>
        <v>304.60000000000002</v>
      </c>
      <c r="O33" s="38">
        <f>'Übersicht Schützen'!O18</f>
        <v>301.2</v>
      </c>
      <c r="P33" s="38">
        <f>'Übersicht Schützen'!P18</f>
        <v>303.89999999999998</v>
      </c>
      <c r="Q33" s="38">
        <f>'Übersicht Schützen'!Q18</f>
        <v>303.39999999999998</v>
      </c>
      <c r="R33" s="56">
        <f>'Übersicht Schützen'!R18</f>
        <v>302.43333333333334</v>
      </c>
      <c r="S33" s="38">
        <f t="shared" si="6"/>
        <v>1814.6</v>
      </c>
      <c r="T33" s="56">
        <f>'Übersicht Schützen'!U18</f>
        <v>303.8</v>
      </c>
      <c r="U33" s="38">
        <f t="shared" si="7"/>
        <v>3645.6</v>
      </c>
      <c r="V33" s="38">
        <f t="shared" si="9"/>
        <v>-16.100000000000364</v>
      </c>
    </row>
    <row r="34" spans="1:44" s="51" customFormat="1" ht="18" customHeight="1" x14ac:dyDescent="0.35">
      <c r="A34" s="29">
        <v>18</v>
      </c>
      <c r="B34" s="57" t="str">
        <f>'Übersicht Schützen'!A19</f>
        <v>Helga Hüntelmann</v>
      </c>
      <c r="C34" s="92" t="str">
        <f>'Übersicht Schützen'!B19</f>
        <v>Esterwegen I</v>
      </c>
      <c r="D34" s="58">
        <f>'Übersicht Schützen'!C19</f>
        <v>309.89999999999998</v>
      </c>
      <c r="E34" s="42">
        <f>'Übersicht Schützen'!D19</f>
        <v>301.2</v>
      </c>
      <c r="F34" s="42">
        <f>'Übersicht Schützen'!E19</f>
        <v>303.89999999999998</v>
      </c>
      <c r="G34" s="42">
        <f>'Übersicht Schützen'!F19</f>
        <v>306.2</v>
      </c>
      <c r="H34" s="42">
        <f>'Übersicht Schützen'!G19</f>
        <v>307.8</v>
      </c>
      <c r="I34" s="42">
        <f>'Übersicht Schützen'!H19</f>
        <v>308.7</v>
      </c>
      <c r="J34" s="59">
        <f>'Übersicht Schützen'!I19</f>
        <v>306.2833333333333</v>
      </c>
      <c r="K34" s="42">
        <f t="shared" si="8"/>
        <v>1837.6999999999998</v>
      </c>
      <c r="L34" s="42">
        <f>'Übersicht Schützen'!L19</f>
        <v>304.8</v>
      </c>
      <c r="M34" s="42">
        <f>'Übersicht Schützen'!M19</f>
        <v>298.8</v>
      </c>
      <c r="N34" s="42">
        <f>'Übersicht Schützen'!N19</f>
        <v>297.60000000000002</v>
      </c>
      <c r="O34" s="42">
        <f>'Übersicht Schützen'!O19</f>
        <v>295.7</v>
      </c>
      <c r="P34" s="42">
        <f>'Übersicht Schützen'!P19</f>
        <v>304.3</v>
      </c>
      <c r="Q34" s="42">
        <f>'Übersicht Schützen'!Q19</f>
        <v>306.7</v>
      </c>
      <c r="R34" s="59">
        <f>'Übersicht Schützen'!R19</f>
        <v>301.31666666666666</v>
      </c>
      <c r="S34" s="42">
        <f t="shared" si="6"/>
        <v>1807.9</v>
      </c>
      <c r="T34" s="59">
        <f>'Übersicht Schützen'!U19</f>
        <v>303.8</v>
      </c>
      <c r="U34" s="42">
        <f t="shared" si="7"/>
        <v>3645.6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Monika Künnen</v>
      </c>
      <c r="C35" s="91" t="str">
        <f>'Übersicht Schützen'!B20</f>
        <v>Sögel II</v>
      </c>
      <c r="D35" s="55">
        <f>'Übersicht Schützen'!C20</f>
        <v>309.3</v>
      </c>
      <c r="E35" s="38">
        <f>'Übersicht Schützen'!D20</f>
        <v>307.2</v>
      </c>
      <c r="F35" s="38">
        <f>'Übersicht Schützen'!E20</f>
        <v>302.8</v>
      </c>
      <c r="G35" s="38">
        <f>'Übersicht Schützen'!F20</f>
        <v>299.5</v>
      </c>
      <c r="H35" s="38">
        <f>'Übersicht Schützen'!G20</f>
        <v>305.39999999999998</v>
      </c>
      <c r="I35" s="38">
        <f>'Übersicht Schützen'!H20</f>
        <v>304.2</v>
      </c>
      <c r="J35" s="56">
        <f>'Übersicht Schützen'!I20</f>
        <v>304.73333333333329</v>
      </c>
      <c r="K35" s="38">
        <f t="shared" si="8"/>
        <v>1828.3999999999999</v>
      </c>
      <c r="L35" s="38">
        <f>'Übersicht Schützen'!L20</f>
        <v>297.89999999999998</v>
      </c>
      <c r="M35" s="38">
        <f>'Übersicht Schützen'!M20</f>
        <v>301</v>
      </c>
      <c r="N35" s="38">
        <f>'Übersicht Schützen'!N20</f>
        <v>301.3</v>
      </c>
      <c r="O35" s="38">
        <f>'Übersicht Schützen'!O20</f>
        <v>300.89999999999998</v>
      </c>
      <c r="P35" s="38">
        <f>'Übersicht Schützen'!P20</f>
        <v>295.89999999999998</v>
      </c>
      <c r="Q35" s="38">
        <f>'Übersicht Schützen'!Q20</f>
        <v>302.10000000000002</v>
      </c>
      <c r="R35" s="56">
        <f>'Übersicht Schützen'!R20</f>
        <v>299.84999999999997</v>
      </c>
      <c r="S35" s="38">
        <f t="shared" si="6"/>
        <v>1799.1</v>
      </c>
      <c r="T35" s="56">
        <f>'Übersicht Schützen'!U20</f>
        <v>302.29166666666669</v>
      </c>
      <c r="U35" s="38">
        <f t="shared" si="7"/>
        <v>3627.5</v>
      </c>
      <c r="V35" s="38">
        <f t="shared" si="9"/>
        <v>-18.099999999999909</v>
      </c>
    </row>
    <row r="36" spans="1:44" s="51" customFormat="1" ht="18" customHeight="1" x14ac:dyDescent="0.35">
      <c r="A36" s="52">
        <v>20</v>
      </c>
      <c r="B36" s="57" t="str">
        <f>'Übersicht Schützen'!A21</f>
        <v>Ulla Markus</v>
      </c>
      <c r="C36" s="92" t="str">
        <f>'Übersicht Schützen'!B21</f>
        <v>Breddenberg II</v>
      </c>
      <c r="D36" s="58">
        <f>'Übersicht Schützen'!C21</f>
        <v>302.10000000000002</v>
      </c>
      <c r="E36" s="42">
        <f>'Übersicht Schützen'!D21</f>
        <v>303</v>
      </c>
      <c r="F36" s="42">
        <f>'Übersicht Schützen'!E21</f>
        <v>301.3</v>
      </c>
      <c r="G36" s="42">
        <f>'Übersicht Schützen'!F21</f>
        <v>306</v>
      </c>
      <c r="H36" s="42">
        <f>'Übersicht Schützen'!G21</f>
        <v>303.60000000000002</v>
      </c>
      <c r="I36" s="42">
        <f>'Übersicht Schützen'!H21</f>
        <v>296.10000000000002</v>
      </c>
      <c r="J36" s="59">
        <f>'Übersicht Schützen'!I21</f>
        <v>302.01666666666665</v>
      </c>
      <c r="K36" s="42">
        <f t="shared" si="8"/>
        <v>1812.1</v>
      </c>
      <c r="L36" s="42">
        <f>'Übersicht Schützen'!L21</f>
        <v>303.2</v>
      </c>
      <c r="M36" s="42">
        <f>'Übersicht Schützen'!M21</f>
        <v>305.89999999999998</v>
      </c>
      <c r="N36" s="42">
        <f>'Übersicht Schützen'!N21</f>
        <v>299.7</v>
      </c>
      <c r="O36" s="42">
        <f>'Übersicht Schützen'!O21</f>
        <v>298.39999999999998</v>
      </c>
      <c r="P36" s="42">
        <f>'Übersicht Schützen'!P21</f>
        <v>307.39999999999998</v>
      </c>
      <c r="Q36" s="42">
        <f>'Übersicht Schützen'!Q21</f>
        <v>297.5</v>
      </c>
      <c r="R36" s="59">
        <f>'Übersicht Schützen'!R21</f>
        <v>302.01666666666665</v>
      </c>
      <c r="S36" s="42">
        <f t="shared" si="6"/>
        <v>1812.1</v>
      </c>
      <c r="T36" s="59">
        <f>'Übersicht Schützen'!U21</f>
        <v>302.01666666666665</v>
      </c>
      <c r="U36" s="42">
        <f t="shared" si="7"/>
        <v>3624.2</v>
      </c>
      <c r="V36" s="42">
        <f t="shared" si="9"/>
        <v>-3.3000000000001819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Maria Oldopp</v>
      </c>
      <c r="C37" s="91" t="str">
        <f>'Übersicht Schützen'!B22</f>
        <v>Lahn IV</v>
      </c>
      <c r="D37" s="55">
        <f>'Übersicht Schützen'!C22</f>
        <v>306.7</v>
      </c>
      <c r="E37" s="38">
        <f>'Übersicht Schützen'!D22</f>
        <v>187.2</v>
      </c>
      <c r="F37" s="38">
        <f>'Übersicht Schützen'!E22</f>
        <v>303.10000000000002</v>
      </c>
      <c r="G37" s="38">
        <f>'Übersicht Schützen'!F22</f>
        <v>304.89999999999998</v>
      </c>
      <c r="H37" s="38">
        <f>'Übersicht Schützen'!G22</f>
        <v>302.7</v>
      </c>
      <c r="I37" s="38">
        <f>'Übersicht Schützen'!H22</f>
        <v>302</v>
      </c>
      <c r="J37" s="56">
        <f>'Übersicht Schützen'!I22</f>
        <v>284.43333333333334</v>
      </c>
      <c r="K37" s="38">
        <f t="shared" si="8"/>
        <v>1706.6000000000001</v>
      </c>
      <c r="L37" s="38">
        <f>'Übersicht Schützen'!L22</f>
        <v>305</v>
      </c>
      <c r="M37" s="38">
        <f>'Übersicht Schützen'!M22</f>
        <v>290.89999999999998</v>
      </c>
      <c r="N37" s="38">
        <f>'Übersicht Schützen'!N22</f>
        <v>306.10000000000002</v>
      </c>
      <c r="O37" s="38">
        <f>'Übersicht Schützen'!O22</f>
        <v>304.7</v>
      </c>
      <c r="P37" s="38">
        <f>'Übersicht Schützen'!P22</f>
        <v>305.60000000000002</v>
      </c>
      <c r="Q37" s="38">
        <f>'Übersicht Schützen'!Q22</f>
        <v>308.60000000000002</v>
      </c>
      <c r="R37" s="56">
        <f>'Übersicht Schützen'!R22</f>
        <v>303.48333333333335</v>
      </c>
      <c r="S37" s="38">
        <f t="shared" si="6"/>
        <v>1820.9</v>
      </c>
      <c r="T37" s="56">
        <f>'Übersicht Schützen'!U22</f>
        <v>293.95833333333331</v>
      </c>
      <c r="U37" s="38">
        <f t="shared" si="7"/>
        <v>3527.5</v>
      </c>
      <c r="V37" s="38">
        <f t="shared" si="9"/>
        <v>-96.699999999999818</v>
      </c>
    </row>
    <row r="38" spans="1:44" s="51" customFormat="1" ht="18" customHeight="1" x14ac:dyDescent="0.35">
      <c r="A38" s="29">
        <v>22</v>
      </c>
      <c r="B38" s="57" t="str">
        <f>'Übersicht Schützen'!A23</f>
        <v>Silvia Thomes</v>
      </c>
      <c r="C38" s="92" t="str">
        <f>'Übersicht Schützen'!B23</f>
        <v>Esterwegen I</v>
      </c>
      <c r="D38" s="58">
        <f>'Übersicht Schützen'!C23</f>
        <v>315.39999999999998</v>
      </c>
      <c r="E38" s="42">
        <f>'Übersicht Schützen'!D23</f>
        <v>303</v>
      </c>
      <c r="F38" s="42">
        <f>'Übersicht Schützen'!E23</f>
        <v>310</v>
      </c>
      <c r="G38" s="42">
        <f>'Übersicht Schützen'!F23</f>
        <v>307.60000000000002</v>
      </c>
      <c r="H38" s="42">
        <f>'Übersicht Schützen'!G23</f>
        <v>315.39999999999998</v>
      </c>
      <c r="I38" s="42">
        <f>'Übersicht Schützen'!H23</f>
        <v>300.39999999999998</v>
      </c>
      <c r="J38" s="59">
        <f>'Übersicht Schützen'!I23</f>
        <v>308.63333333333338</v>
      </c>
      <c r="K38" s="42">
        <f t="shared" si="8"/>
        <v>1851.8000000000002</v>
      </c>
      <c r="L38" s="42">
        <f>'Übersicht Schützen'!L23</f>
        <v>311.2</v>
      </c>
      <c r="M38" s="42">
        <f>'Übersicht Schützen'!M23</f>
        <v>302.2</v>
      </c>
      <c r="N38" s="42">
        <f>'Übersicht Schützen'!N23</f>
        <v>306.5</v>
      </c>
      <c r="O38" s="42">
        <f>'Übersicht Schützen'!O23</f>
        <v>312.8</v>
      </c>
      <c r="P38" s="42">
        <f>'Übersicht Schützen'!P23</f>
        <v>312.2</v>
      </c>
      <c r="Q38" s="42">
        <f>'Übersicht Schützen'!Q23</f>
        <v>0</v>
      </c>
      <c r="R38" s="59">
        <f>'Übersicht Schützen'!R23</f>
        <v>308.98</v>
      </c>
      <c r="S38" s="42">
        <f t="shared" si="6"/>
        <v>1544.9</v>
      </c>
      <c r="T38" s="59">
        <f>'Übersicht Schützen'!U23</f>
        <v>308.79090909090905</v>
      </c>
      <c r="U38" s="42">
        <f t="shared" si="7"/>
        <v>3396.7000000000003</v>
      </c>
      <c r="V38" s="42">
        <f t="shared" si="9"/>
        <v>-130.79999999999973</v>
      </c>
    </row>
    <row r="39" spans="1:44" s="51" customFormat="1" ht="18" customHeight="1" x14ac:dyDescent="0.35">
      <c r="A39" s="50">
        <v>23</v>
      </c>
      <c r="B39" s="54" t="str">
        <f>'Übersicht Schützen'!A24</f>
        <v>Waldburga Klumpe</v>
      </c>
      <c r="C39" s="91" t="str">
        <f>'Übersicht Schützen'!B24</f>
        <v>Esterwegen I</v>
      </c>
      <c r="D39" s="55">
        <f>'Übersicht Schützen'!C24</f>
        <v>309</v>
      </c>
      <c r="E39" s="38">
        <f>'Übersicht Schützen'!D24</f>
        <v>304.7</v>
      </c>
      <c r="F39" s="38">
        <f>'Übersicht Schützen'!E24</f>
        <v>308.3</v>
      </c>
      <c r="G39" s="38">
        <f>'Übersicht Schützen'!F24</f>
        <v>310</v>
      </c>
      <c r="H39" s="38">
        <f>'Übersicht Schützen'!G24</f>
        <v>314.60000000000002</v>
      </c>
      <c r="I39" s="38">
        <f>'Übersicht Schützen'!H24</f>
        <v>0</v>
      </c>
      <c r="J39" s="56">
        <f>'Übersicht Schützen'!I24</f>
        <v>309.32</v>
      </c>
      <c r="K39" s="38">
        <f t="shared" si="8"/>
        <v>1546.6</v>
      </c>
      <c r="L39" s="38">
        <f>'Übersicht Schützen'!L24</f>
        <v>310.7</v>
      </c>
      <c r="M39" s="38">
        <f>'Übersicht Schützen'!M24</f>
        <v>306.39999999999998</v>
      </c>
      <c r="N39" s="38">
        <f>'Übersicht Schützen'!N24</f>
        <v>307</v>
      </c>
      <c r="O39" s="38">
        <f>'Übersicht Schützen'!O24</f>
        <v>305</v>
      </c>
      <c r="P39" s="38">
        <f>'Übersicht Schützen'!P24</f>
        <v>312</v>
      </c>
      <c r="Q39" s="38">
        <f>'Übersicht Schützen'!Q24</f>
        <v>303.60000000000002</v>
      </c>
      <c r="R39" s="56">
        <f>'Übersicht Schützen'!R24</f>
        <v>307.45</v>
      </c>
      <c r="S39" s="38">
        <f t="shared" si="6"/>
        <v>1844.6999999999998</v>
      </c>
      <c r="T39" s="56">
        <f>'Übersicht Schützen'!U24</f>
        <v>308.29999999999995</v>
      </c>
      <c r="U39" s="38">
        <f t="shared" si="7"/>
        <v>3391.2999999999997</v>
      </c>
      <c r="V39" s="38">
        <f t="shared" si="9"/>
        <v>-5.4000000000005457</v>
      </c>
    </row>
    <row r="40" spans="1:44" s="51" customFormat="1" ht="18" customHeight="1" x14ac:dyDescent="0.35">
      <c r="A40" s="52">
        <v>24</v>
      </c>
      <c r="B40" s="57" t="str">
        <f>'Übersicht Schützen'!A25</f>
        <v>Susanne Quappen</v>
      </c>
      <c r="C40" s="92" t="str">
        <f>'Übersicht Schützen'!B25</f>
        <v>Lahn IV</v>
      </c>
      <c r="D40" s="58">
        <f>'Übersicht Schützen'!C25</f>
        <v>312.7</v>
      </c>
      <c r="E40" s="42">
        <f>'Übersicht Schützen'!D25</f>
        <v>310.60000000000002</v>
      </c>
      <c r="F40" s="42">
        <f>'Übersicht Schützen'!E25</f>
        <v>309.39999999999998</v>
      </c>
      <c r="G40" s="42">
        <f>'Übersicht Schützen'!F25</f>
        <v>300.8</v>
      </c>
      <c r="H40" s="42">
        <f>'Übersicht Schützen'!G25</f>
        <v>303.3</v>
      </c>
      <c r="I40" s="42">
        <f>'Übersicht Schützen'!H25</f>
        <v>303</v>
      </c>
      <c r="J40" s="59">
        <f>'Übersicht Schützen'!I25</f>
        <v>306.63333333333333</v>
      </c>
      <c r="K40" s="42">
        <f t="shared" si="8"/>
        <v>1839.8</v>
      </c>
      <c r="L40" s="42">
        <f>'Übersicht Schützen'!L25</f>
        <v>304.39999999999998</v>
      </c>
      <c r="M40" s="42">
        <f>'Übersicht Schützen'!M25</f>
        <v>295.10000000000002</v>
      </c>
      <c r="N40" s="42">
        <f>'Übersicht Schützen'!N25</f>
        <v>301.89999999999998</v>
      </c>
      <c r="O40" s="42">
        <f>'Übersicht Schützen'!O25</f>
        <v>299.5</v>
      </c>
      <c r="P40" s="42">
        <f>'Übersicht Schützen'!P25</f>
        <v>0</v>
      </c>
      <c r="Q40" s="42">
        <f>'Übersicht Schützen'!Q25</f>
        <v>305.8</v>
      </c>
      <c r="R40" s="59">
        <f>'Übersicht Schützen'!R25</f>
        <v>301.34000000000003</v>
      </c>
      <c r="S40" s="42">
        <f t="shared" si="6"/>
        <v>1506.7</v>
      </c>
      <c r="T40" s="59">
        <f>'Übersicht Schützen'!U25</f>
        <v>304.22727272727275</v>
      </c>
      <c r="U40" s="42">
        <f t="shared" si="7"/>
        <v>3346.5</v>
      </c>
      <c r="V40" s="42">
        <f t="shared" si="9"/>
        <v>-44.799999999999727</v>
      </c>
    </row>
    <row r="41" spans="1:44" s="51" customFormat="1" ht="18" customHeight="1" x14ac:dyDescent="0.35">
      <c r="A41" s="43">
        <v>25</v>
      </c>
      <c r="B41" s="54" t="str">
        <f>'Übersicht Schützen'!A26</f>
        <v>Leni Hanekamp</v>
      </c>
      <c r="C41" s="91" t="str">
        <f>'Übersicht Schützen'!B26</f>
        <v>Breddenberg I</v>
      </c>
      <c r="D41" s="55">
        <f>'Übersicht Schützen'!C26</f>
        <v>296.10000000000002</v>
      </c>
      <c r="E41" s="38">
        <f>'Übersicht Schützen'!D26</f>
        <v>287.5</v>
      </c>
      <c r="F41" s="38">
        <f>'Übersicht Schützen'!E26</f>
        <v>298.89999999999998</v>
      </c>
      <c r="G41" s="38">
        <f>'Übersicht Schützen'!F26</f>
        <v>292.89999999999998</v>
      </c>
      <c r="H41" s="38">
        <f>'Übersicht Schützen'!G26</f>
        <v>0</v>
      </c>
      <c r="I41" s="38">
        <f>'Übersicht Schützen'!H26</f>
        <v>296.60000000000002</v>
      </c>
      <c r="J41" s="56">
        <f>'Übersicht Schützen'!I26</f>
        <v>294.39999999999998</v>
      </c>
      <c r="K41" s="38">
        <f t="shared" si="8"/>
        <v>1472</v>
      </c>
      <c r="L41" s="38">
        <f>'Übersicht Schützen'!L26</f>
        <v>287.8</v>
      </c>
      <c r="M41" s="38">
        <f>'Übersicht Schützen'!M26</f>
        <v>285.5</v>
      </c>
      <c r="N41" s="38">
        <f>'Übersicht Schützen'!N26</f>
        <v>293</v>
      </c>
      <c r="O41" s="38">
        <f>'Übersicht Schützen'!O26</f>
        <v>289.8</v>
      </c>
      <c r="P41" s="38">
        <f>'Übersicht Schützen'!P26</f>
        <v>303.3</v>
      </c>
      <c r="Q41" s="38">
        <f>'Übersicht Schützen'!Q26</f>
        <v>298.3</v>
      </c>
      <c r="R41" s="56">
        <f>'Übersicht Schützen'!R26</f>
        <v>292.95</v>
      </c>
      <c r="S41" s="38">
        <f t="shared" si="6"/>
        <v>1757.6999999999998</v>
      </c>
      <c r="T41" s="56">
        <f>'Übersicht Schützen'!U26</f>
        <v>293.60909090909098</v>
      </c>
      <c r="U41" s="38">
        <f t="shared" si="7"/>
        <v>3229.7</v>
      </c>
      <c r="V41" s="38">
        <f t="shared" si="9"/>
        <v>-116.80000000000018</v>
      </c>
    </row>
    <row r="42" spans="1:44" s="51" customFormat="1" ht="18" customHeight="1" x14ac:dyDescent="0.35">
      <c r="A42" s="29">
        <v>26</v>
      </c>
      <c r="B42" s="57" t="str">
        <f>'Übersicht Schützen'!A27</f>
        <v>Annette Landmann</v>
      </c>
      <c r="C42" s="92" t="str">
        <f>'Übersicht Schützen'!B27</f>
        <v>Breddenberg II</v>
      </c>
      <c r="D42" s="58">
        <f>'Übersicht Schützen'!C27</f>
        <v>314.3</v>
      </c>
      <c r="E42" s="42">
        <f>'Übersicht Schützen'!D27</f>
        <v>312.2</v>
      </c>
      <c r="F42" s="42">
        <f>'Übersicht Schützen'!E27</f>
        <v>308.39999999999998</v>
      </c>
      <c r="G42" s="42">
        <f>'Übersicht Schützen'!F27</f>
        <v>310.10000000000002</v>
      </c>
      <c r="H42" s="42">
        <f>'Übersicht Schützen'!G27</f>
        <v>312.39999999999998</v>
      </c>
      <c r="I42" s="42">
        <f>'Übersicht Schützen'!H27</f>
        <v>310.5</v>
      </c>
      <c r="J42" s="59">
        <f>'Übersicht Schützen'!I27</f>
        <v>311.31666666666666</v>
      </c>
      <c r="K42" s="42">
        <f t="shared" si="8"/>
        <v>1867.9</v>
      </c>
      <c r="L42" s="42">
        <f>'Übersicht Schützen'!L27</f>
        <v>303.8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313.3</v>
      </c>
      <c r="P42" s="42">
        <f>'Übersicht Schützen'!P27</f>
        <v>313.60000000000002</v>
      </c>
      <c r="Q42" s="42">
        <f>'Übersicht Schützen'!Q27</f>
        <v>304.8</v>
      </c>
      <c r="R42" s="59">
        <f>'Übersicht Schützen'!R27</f>
        <v>308.875</v>
      </c>
      <c r="S42" s="42">
        <f t="shared" si="6"/>
        <v>1235.5</v>
      </c>
      <c r="T42" s="59">
        <f>'Übersicht Schützen'!U27</f>
        <v>310.34000000000003</v>
      </c>
      <c r="U42" s="42">
        <f t="shared" si="7"/>
        <v>3103.4</v>
      </c>
      <c r="V42" s="42">
        <f t="shared" si="9"/>
        <v>-126.29999999999973</v>
      </c>
    </row>
    <row r="43" spans="1:44" s="51" customFormat="1" ht="18" customHeight="1" x14ac:dyDescent="0.35">
      <c r="A43" s="50">
        <v>27</v>
      </c>
      <c r="B43" s="54" t="str">
        <f>'Übersicht Schützen'!A28</f>
        <v>Lara Jansen</v>
      </c>
      <c r="C43" s="91" t="str">
        <f>'Übersicht Schützen'!B28</f>
        <v>Spahnharrenstätte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300.39999999999998</v>
      </c>
      <c r="G43" s="38">
        <f>'Übersicht Schützen'!F28</f>
        <v>309.2</v>
      </c>
      <c r="H43" s="38">
        <f>'Übersicht Schützen'!G28</f>
        <v>311.89999999999998</v>
      </c>
      <c r="I43" s="38">
        <f>'Übersicht Schützen'!H28</f>
        <v>298.60000000000002</v>
      </c>
      <c r="J43" s="56">
        <f>'Übersicht Schützen'!I28</f>
        <v>305.02499999999998</v>
      </c>
      <c r="K43" s="38">
        <f t="shared" si="8"/>
        <v>1220.0999999999999</v>
      </c>
      <c r="L43" s="38">
        <f>'Übersicht Schützen'!L28</f>
        <v>304.8</v>
      </c>
      <c r="M43" s="38">
        <f>'Übersicht Schützen'!M28</f>
        <v>308.8</v>
      </c>
      <c r="N43" s="38">
        <f>'Übersicht Schützen'!N28</f>
        <v>307.3</v>
      </c>
      <c r="O43" s="38">
        <f>'Übersicht Schützen'!O28</f>
        <v>305.8</v>
      </c>
      <c r="P43" s="38">
        <f>'Übersicht Schützen'!P28</f>
        <v>310</v>
      </c>
      <c r="Q43" s="38">
        <f>'Übersicht Schützen'!Q28</f>
        <v>302</v>
      </c>
      <c r="R43" s="56">
        <f>'Übersicht Schützen'!R28</f>
        <v>306.45</v>
      </c>
      <c r="S43" s="38">
        <f t="shared" si="6"/>
        <v>1838.7</v>
      </c>
      <c r="T43" s="56">
        <f>'Übersicht Schützen'!U28</f>
        <v>305.88</v>
      </c>
      <c r="U43" s="38">
        <f t="shared" si="7"/>
        <v>3058.8</v>
      </c>
      <c r="V43" s="38">
        <f t="shared" si="9"/>
        <v>-44.599999999999909</v>
      </c>
    </row>
    <row r="44" spans="1:44" s="51" customFormat="1" ht="18" customHeight="1" x14ac:dyDescent="0.35">
      <c r="A44" s="29">
        <v>28</v>
      </c>
      <c r="B44" s="57" t="str">
        <f>'Übersicht Schützen'!A29</f>
        <v>Kerstin Thien</v>
      </c>
      <c r="C44" s="92" t="str">
        <f>'Übersicht Schützen'!B29</f>
        <v>Breddenberg II</v>
      </c>
      <c r="D44" s="58">
        <f>'Übersicht Schützen'!C29</f>
        <v>310</v>
      </c>
      <c r="E44" s="42">
        <f>'Übersicht Schützen'!D29</f>
        <v>300.7</v>
      </c>
      <c r="F44" s="42">
        <f>'Übersicht Schützen'!E29</f>
        <v>309.2</v>
      </c>
      <c r="G44" s="42">
        <f>'Übersicht Schützen'!F29</f>
        <v>305.39999999999998</v>
      </c>
      <c r="H44" s="42">
        <f>'Übersicht Schützen'!G29</f>
        <v>302</v>
      </c>
      <c r="I44" s="42">
        <f>'Übersicht Schützen'!H29</f>
        <v>307.5</v>
      </c>
      <c r="J44" s="59">
        <f>'Übersicht Schützen'!I29</f>
        <v>305.8</v>
      </c>
      <c r="K44" s="42">
        <f t="shared" si="8"/>
        <v>1834.8000000000002</v>
      </c>
      <c r="L44" s="42">
        <f>'Übersicht Schützen'!L29</f>
        <v>284</v>
      </c>
      <c r="M44" s="42">
        <f>'Übersicht Schützen'!M29</f>
        <v>294.89999999999998</v>
      </c>
      <c r="N44" s="42">
        <f>'Übersicht Schützen'!N29</f>
        <v>308.5</v>
      </c>
      <c r="O44" s="42">
        <f>'Übersicht Schützen'!O29</f>
        <v>308.10000000000002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298.875</v>
      </c>
      <c r="S44" s="42">
        <f t="shared" si="6"/>
        <v>1195.5</v>
      </c>
      <c r="T44" s="59">
        <f>'Übersicht Schützen'!U29</f>
        <v>303.03000000000003</v>
      </c>
      <c r="U44" s="42">
        <f t="shared" si="7"/>
        <v>3030.3</v>
      </c>
      <c r="V44" s="42">
        <f t="shared" si="9"/>
        <v>-28.5</v>
      </c>
    </row>
    <row r="45" spans="1:44" s="51" customFormat="1" ht="18" customHeight="1" x14ac:dyDescent="0.35">
      <c r="A45" s="50">
        <v>29</v>
      </c>
      <c r="B45" s="54" t="str">
        <f>'Übersicht Schützen'!A30</f>
        <v>Sonja Schröder</v>
      </c>
      <c r="C45" s="91" t="str">
        <f>'Übersicht Schützen'!B30</f>
        <v>Sögel II</v>
      </c>
      <c r="D45" s="55">
        <f>'Übersicht Schützen'!C30</f>
        <v>299.10000000000002</v>
      </c>
      <c r="E45" s="38">
        <f>'Übersicht Schützen'!D30</f>
        <v>0</v>
      </c>
      <c r="F45" s="38">
        <f>'Übersicht Schützen'!E30</f>
        <v>294.8</v>
      </c>
      <c r="G45" s="38">
        <f>'Übersicht Schützen'!F30</f>
        <v>300.7</v>
      </c>
      <c r="H45" s="38">
        <f>'Übersicht Schützen'!G30</f>
        <v>302.7</v>
      </c>
      <c r="I45" s="38">
        <f>'Übersicht Schützen'!H30</f>
        <v>0</v>
      </c>
      <c r="J45" s="56">
        <f>'Übersicht Schützen'!I30</f>
        <v>299.32500000000005</v>
      </c>
      <c r="K45" s="38">
        <f t="shared" si="8"/>
        <v>1197.3000000000002</v>
      </c>
      <c r="L45" s="38">
        <f>'Übersicht Schützen'!L30</f>
        <v>303.7</v>
      </c>
      <c r="M45" s="38">
        <f>'Übersicht Schützen'!M30</f>
        <v>307</v>
      </c>
      <c r="N45" s="38">
        <f>'Übersicht Schützen'!N30</f>
        <v>307.3</v>
      </c>
      <c r="O45" s="38">
        <f>'Übersicht Schützen'!O30</f>
        <v>304.8</v>
      </c>
      <c r="P45" s="38">
        <f>'Übersicht Schützen'!P30</f>
        <v>304.60000000000002</v>
      </c>
      <c r="Q45" s="38">
        <f>'Übersicht Schützen'!Q30</f>
        <v>298.89999999999998</v>
      </c>
      <c r="R45" s="56">
        <f>'Übersicht Schützen'!R30</f>
        <v>304.38333333333338</v>
      </c>
      <c r="S45" s="38">
        <f t="shared" si="6"/>
        <v>1826.3000000000002</v>
      </c>
      <c r="T45" s="56">
        <f>'Übersicht Schützen'!U30</f>
        <v>302.36</v>
      </c>
      <c r="U45" s="38">
        <f t="shared" si="7"/>
        <v>3023.6000000000004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Kerstin Gedecksnis</v>
      </c>
      <c r="C46" s="92" t="str">
        <f>'Übersicht Schützen'!B31</f>
        <v>Esterwegen I</v>
      </c>
      <c r="D46" s="58">
        <f>'Übersicht Schützen'!C31</f>
        <v>308.8</v>
      </c>
      <c r="E46" s="42">
        <f>'Übersicht Schützen'!D31</f>
        <v>307</v>
      </c>
      <c r="F46" s="42">
        <f>'Übersicht Schützen'!E31</f>
        <v>308.7</v>
      </c>
      <c r="G46" s="42">
        <f>'Übersicht Schützen'!F31</f>
        <v>310.3</v>
      </c>
      <c r="H46" s="42">
        <f>'Übersicht Schützen'!G31</f>
        <v>0</v>
      </c>
      <c r="I46" s="42">
        <f>'Übersicht Schützen'!H31</f>
        <v>306.39999999999998</v>
      </c>
      <c r="J46" s="59">
        <f>'Übersicht Schützen'!I31</f>
        <v>308.23999999999995</v>
      </c>
      <c r="K46" s="42">
        <f t="shared" si="8"/>
        <v>1541.1999999999998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313.8</v>
      </c>
      <c r="P46" s="42">
        <f>'Übersicht Schützen'!P31</f>
        <v>307.2</v>
      </c>
      <c r="Q46" s="42">
        <f>'Übersicht Schützen'!Q31</f>
        <v>313.10000000000002</v>
      </c>
      <c r="R46" s="59">
        <f>'Übersicht Schützen'!R31</f>
        <v>311.36666666666667</v>
      </c>
      <c r="S46" s="42">
        <f t="shared" si="6"/>
        <v>934.1</v>
      </c>
      <c r="T46" s="59">
        <f>'Übersicht Schützen'!U31</f>
        <v>309.41249999999997</v>
      </c>
      <c r="U46" s="42">
        <f t="shared" si="7"/>
        <v>2475.2999999999997</v>
      </c>
      <c r="V46" s="42">
        <f t="shared" si="9"/>
        <v>-548.30000000000064</v>
      </c>
    </row>
    <row r="47" spans="1:44" s="51" customFormat="1" ht="18" customHeight="1" x14ac:dyDescent="0.35">
      <c r="A47" s="50">
        <v>31</v>
      </c>
      <c r="B47" s="54" t="str">
        <f>'Übersicht Schützen'!A32</f>
        <v>Michaela Reinelt</v>
      </c>
      <c r="C47" s="91" t="str">
        <f>'Übersicht Schützen'!B32</f>
        <v>Lahn IV</v>
      </c>
      <c r="D47" s="55">
        <f>'Übersicht Schützen'!C32</f>
        <v>313.5</v>
      </c>
      <c r="E47" s="38">
        <f>'Übersicht Schützen'!D32</f>
        <v>308.89999999999998</v>
      </c>
      <c r="F47" s="38">
        <f>'Übersicht Schützen'!E32</f>
        <v>310.3</v>
      </c>
      <c r="G47" s="38">
        <f>'Übersicht Schützen'!F32</f>
        <v>310</v>
      </c>
      <c r="H47" s="38">
        <f>'Übersicht Schützen'!G32</f>
        <v>310.8</v>
      </c>
      <c r="I47" s="38">
        <f>'Übersicht Schützen'!H32</f>
        <v>312.5308</v>
      </c>
      <c r="J47" s="56">
        <f>'Übersicht Schützen'!I32</f>
        <v>311.00513333333333</v>
      </c>
      <c r="K47" s="38">
        <f t="shared" si="8"/>
        <v>1866.0308</v>
      </c>
      <c r="L47" s="38">
        <f>'Übersicht Schützen'!L32</f>
        <v>312.60000000000002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312.60000000000002</v>
      </c>
      <c r="S47" s="38">
        <f t="shared" si="6"/>
        <v>312.60000000000002</v>
      </c>
      <c r="T47" s="56">
        <f>'Übersicht Schützen'!U32</f>
        <v>311.23297142857143</v>
      </c>
      <c r="U47" s="38">
        <f t="shared" si="7"/>
        <v>2178.6307999999999</v>
      </c>
      <c r="V47" s="38">
        <f t="shared" ref="V47:V50" si="10">(U46-U47)*-1</f>
        <v>-296.66919999999982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Breddenberg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-2178.6307999999999</v>
      </c>
    </row>
    <row r="49" spans="1:22" s="51" customFormat="1" ht="18" customHeight="1" x14ac:dyDescent="0.35">
      <c r="A49" s="50">
        <v>33</v>
      </c>
      <c r="B49" s="54" t="str">
        <f>'Übersicht Schützen'!A34</f>
        <v>Schütze 12</v>
      </c>
      <c r="C49" s="91" t="str">
        <f>'Übersicht Schützen'!B34</f>
        <v>Esterwegen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18</v>
      </c>
      <c r="C50" s="92" t="str">
        <f>'Übersicht Schützen'!B35</f>
        <v>Breddenberg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Spahnharrenstätte 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Sögel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309.74666666666667</v>
      </c>
      <c r="E54" s="36">
        <f>IF(Formelhilfe!C45 &gt; 0, SUM(E17:E52)/Formelhilfe!C45, 0)</f>
        <v>302.50344827586201</v>
      </c>
      <c r="F54" s="36">
        <f>IF(Formelhilfe!D45 &gt; 0, SUM(F17:F52)/Formelhilfe!D45, 0)</f>
        <v>307.08709677419353</v>
      </c>
      <c r="G54" s="36">
        <f>IF(Formelhilfe!E45 &gt; 0, SUM(G17:G52)/Formelhilfe!E45, 0)</f>
        <v>307.26774193548391</v>
      </c>
      <c r="H54" s="36">
        <f>IF(Formelhilfe!F45 &gt; 0, SUM(H17:H52)/Formelhilfe!F45, 0)</f>
        <v>309.1413793103448</v>
      </c>
      <c r="I54" s="36">
        <f>IF(Formelhilfe!G45 &gt; 0, SUM(I17:I52)/Formelhilfe!G45, 0)</f>
        <v>307.49071724137929</v>
      </c>
      <c r="J54" s="37">
        <f>IF(SUM(J17:J52)&lt;&gt;0,AVERAGEIF(J17:J52,"&lt;&gt;0"),0)</f>
        <v>307.05909032258063</v>
      </c>
      <c r="K54" s="37">
        <f>IF(SUM(K17:K52)&lt;&gt;0,AVERAGEIF(K17:K52,"&lt;&gt;0"),0)</f>
        <v>1773.9461548387098</v>
      </c>
      <c r="L54" s="36">
        <f>IF(Formelhilfe!I45 &gt; 0, SUM(L17:L52)/Formelhilfe!I45, 0)</f>
        <v>306.26</v>
      </c>
      <c r="M54" s="36">
        <f>IF(Formelhilfe!J45 &gt; 0, SUM(M17:M52)/Formelhilfe!J45, 0)</f>
        <v>304.9892857142857</v>
      </c>
      <c r="N54" s="36">
        <f>IF(Formelhilfe!K45 &gt; 0, SUM(N17:N52)/Formelhilfe!K45, 0)</f>
        <v>306.97500000000002</v>
      </c>
      <c r="O54" s="36">
        <f>IF(Formelhilfe!L45 &gt; 0, SUM(O17:O52)/Formelhilfe!L45, 0)</f>
        <v>307.6099999999999</v>
      </c>
      <c r="P54" s="36">
        <f>IF(Formelhilfe!M45 &gt; 0, SUM(P17:P52)/Formelhilfe!M45, 0)</f>
        <v>308.88571428571424</v>
      </c>
      <c r="Q54" s="36">
        <f>IF(Formelhilfe!N45 &gt; 0, SUM(Q17:Q52)/Formelhilfe!N45, 0)</f>
        <v>307.03928571428577</v>
      </c>
      <c r="R54" s="37">
        <f>IF(SUM(R17:R52)&lt;&gt;0,AVERAGEIF(R17:R52,"&lt;&gt;0"),0)</f>
        <v>307.09634408602153</v>
      </c>
      <c r="S54" s="37">
        <f t="shared" ref="S54:T54" si="12">IF(SUM(S17:S52)&lt;&gt;0,AVERAGEIF(S17:S52,"&lt;&gt;0"),0)</f>
        <v>1703.1290322580639</v>
      </c>
      <c r="T54" s="37">
        <f t="shared" si="12"/>
        <v>307.10024981147888</v>
      </c>
      <c r="U54" s="117">
        <f>(K54+S54)</f>
        <v>3477.0751870967738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20" sqref="AD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Übersicht!N4</f>
        <v>Breddenberg</v>
      </c>
      <c r="X1" s="193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929.8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Übersicht!N3</f>
        <v>22.02.26</v>
      </c>
      <c r="X2" s="193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925.7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926.1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935.10000000000014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98" t="s">
        <v>129</v>
      </c>
      <c r="X5" s="198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929.9</v>
      </c>
      <c r="E6" s="110" t="str">
        <f>IF(P46&gt;4,"Es sind zu viele Schützen in Wertung!"," ")</f>
        <v xml:space="preserve"> </v>
      </c>
      <c r="U6" s="76"/>
      <c r="V6" s="107" t="s">
        <v>44</v>
      </c>
      <c r="W6" s="198"/>
      <c r="X6" s="198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923.59999999999991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9" t="s">
        <v>129</v>
      </c>
      <c r="X7" s="19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3">
        <v>304.60000000000002</v>
      </c>
      <c r="E10" s="164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3">
        <v>293</v>
      </c>
      <c r="E11" s="164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3">
        <v>314.5</v>
      </c>
      <c r="E12" s="164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3">
        <v>306.2</v>
      </c>
      <c r="E13" s="164"/>
      <c r="F13" s="68">
        <f t="shared" si="0"/>
        <v>306.2</v>
      </c>
      <c r="G13" s="69">
        <f t="shared" si="1"/>
        <v>306.2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3">
        <v>309.10000000000002</v>
      </c>
      <c r="E14" s="16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3"/>
      <c r="E15" s="16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3">
        <v>307</v>
      </c>
      <c r="E16" s="164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3">
        <v>312.2</v>
      </c>
      <c r="E17" s="164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3">
        <v>306.5</v>
      </c>
      <c r="E18" s="164"/>
      <c r="F18" s="68">
        <f t="shared" si="0"/>
        <v>306.5</v>
      </c>
      <c r="G18" s="69">
        <f t="shared" si="1"/>
        <v>0</v>
      </c>
      <c r="H18" s="69">
        <f t="shared" si="2"/>
        <v>0</v>
      </c>
      <c r="I18" s="69">
        <f t="shared" si="3"/>
        <v>306.5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3"/>
      <c r="E19" s="164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3">
        <v>297.60000000000002</v>
      </c>
      <c r="E20" s="164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3"/>
      <c r="E21" s="164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3"/>
      <c r="E22" s="164" t="s">
        <v>128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3">
        <v>311.7</v>
      </c>
      <c r="E23" s="164"/>
      <c r="F23" s="68">
        <f t="shared" si="0"/>
        <v>311.7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3">
        <v>308.5</v>
      </c>
      <c r="E24" s="164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3">
        <v>299.7</v>
      </c>
      <c r="E25" s="164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3">
        <v>305.89999999999998</v>
      </c>
      <c r="E26" s="164"/>
      <c r="F26" s="68">
        <f t="shared" si="0"/>
        <v>305.89999999999998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3"/>
      <c r="E27" s="164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3">
        <v>313.8</v>
      </c>
      <c r="E28" s="164"/>
      <c r="F28" s="68">
        <f t="shared" si="0"/>
        <v>313.8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3">
        <v>311.10000000000002</v>
      </c>
      <c r="E29" s="164"/>
      <c r="F29" s="68">
        <f t="shared" si="0"/>
        <v>311.10000000000002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3">
        <v>306.60000000000002</v>
      </c>
      <c r="E30" s="164" t="s">
        <v>128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3">
        <v>310.2</v>
      </c>
      <c r="E31" s="16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3">
        <v>307.3</v>
      </c>
      <c r="E32" s="164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3"/>
      <c r="E33" s="164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3">
        <v>315.5</v>
      </c>
      <c r="E34" s="164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3"/>
      <c r="E35" s="16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3">
        <v>304.10000000000002</v>
      </c>
      <c r="E36" s="164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3">
        <v>301.89999999999998</v>
      </c>
      <c r="E37" s="164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3">
        <v>310.3</v>
      </c>
      <c r="E38" s="164"/>
      <c r="F38" s="68">
        <f t="shared" si="0"/>
        <v>310.3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3">
        <v>306.10000000000002</v>
      </c>
      <c r="E39" s="16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3">
        <v>309</v>
      </c>
      <c r="E40" s="164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3">
        <v>307.3</v>
      </c>
      <c r="E41" s="164"/>
      <c r="F41" s="68">
        <f t="shared" si="0"/>
        <v>307.3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3">
        <v>301.3</v>
      </c>
      <c r="E42" s="164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3">
        <v>307</v>
      </c>
      <c r="E43" s="164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3">
        <v>307.3</v>
      </c>
      <c r="E44" s="164"/>
      <c r="F44" s="68">
        <f t="shared" si="0"/>
        <v>307.3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3"/>
      <c r="E45" s="164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929.8</v>
      </c>
      <c r="H46" s="69">
        <f>SUM(H10:H45)</f>
        <v>4</v>
      </c>
      <c r="I46" s="69">
        <f>LARGE(I10:I45,1)+LARGE(I10:I45,2)+LARGE(I10:I45,3)</f>
        <v>925.7</v>
      </c>
      <c r="J46" s="69">
        <f>SUM(J10:J45)</f>
        <v>4</v>
      </c>
      <c r="K46" s="69">
        <f>LARGE(K10:K45,1)+LARGE(K10:K45,2)+LARGE(K10:K45,3)</f>
        <v>926.1</v>
      </c>
      <c r="L46" s="69">
        <f>SUM(L10:L45)</f>
        <v>4</v>
      </c>
      <c r="M46" s="69">
        <f>LARGE(M10:M45,1)+LARGE(M10:M45,2)+LARGE(M10:M45,3)</f>
        <v>935.10000000000014</v>
      </c>
      <c r="N46" s="69">
        <f>SUM(N10:N45)</f>
        <v>4</v>
      </c>
      <c r="O46" s="69">
        <f>LARGE(O10:O45,1)+LARGE(O10:O45,2)+LARGE(O10:O45,3)</f>
        <v>929.9</v>
      </c>
      <c r="P46" s="69">
        <f>SUM(P10:P45)</f>
        <v>4</v>
      </c>
      <c r="Q46" s="69">
        <f>LARGE(Q10:Q45,1)+LARGE(Q10:Q45,2)+LARGE(Q10:Q45,3)</f>
        <v>923.59999999999991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UHANiHP4W2h3t1e5CLiWRa4N0bGJn+8o9yw8hLPIm+xJ+La1ygxaDYICyvclhe2RxUg43LuBij+72I4S+cqRBA==" saltValue="QkLsJ+b1AjYC1iR144C91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C47"/>
  <sheetViews>
    <sheetView topLeftCell="A4" workbookViewId="0">
      <selection activeCell="T26" sqref="T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Übersicht!O4</f>
        <v>Spahnharrenstätte</v>
      </c>
      <c r="X1" s="193"/>
    </row>
    <row r="2" spans="1:29" x14ac:dyDescent="0.35">
      <c r="A2" s="106">
        <v>1</v>
      </c>
      <c r="B2" s="64" t="str">
        <f>'Wettkampf 1'!B2</f>
        <v>Breddenberg 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Übersicht!O3</f>
        <v>08.03.26</v>
      </c>
      <c r="X2" s="193"/>
    </row>
    <row r="3" spans="1:29" x14ac:dyDescent="0.35">
      <c r="A3" s="106">
        <v>2</v>
      </c>
      <c r="B3" s="64" t="str">
        <f>'Wettkampf 1'!B3</f>
        <v>Esterwegen I</v>
      </c>
      <c r="C3" s="72"/>
      <c r="D3" s="73">
        <f>I46</f>
        <v>938.7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C4" s="72"/>
      <c r="D4" s="73">
        <f>K46</f>
        <v>941.10000000000014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C5" s="72"/>
      <c r="D5" s="73">
        <f>M46</f>
        <v>936.09999999999991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137</v>
      </c>
      <c r="X5" s="190"/>
      <c r="Y5" s="76"/>
    </row>
    <row r="6" spans="1:29" x14ac:dyDescent="0.35">
      <c r="A6" s="106">
        <v>5</v>
      </c>
      <c r="B6" s="64" t="str">
        <f>'Wettkampf 1'!B6</f>
        <v>Lahn IV</v>
      </c>
      <c r="C6" s="72"/>
      <c r="D6" s="73">
        <f>O46</f>
        <v>933.1</v>
      </c>
      <c r="E6" s="110" t="str">
        <f>IF(P46&gt;4,"Es sind zu viele Schützen in Wertung!"," ")</f>
        <v xml:space="preserve"> </v>
      </c>
      <c r="U6" s="76"/>
      <c r="V6" s="107" t="s">
        <v>44</v>
      </c>
      <c r="W6" s="195"/>
      <c r="X6" s="195"/>
      <c r="Y6" s="76"/>
    </row>
    <row r="7" spans="1:29" x14ac:dyDescent="0.35">
      <c r="A7" s="106">
        <v>6</v>
      </c>
      <c r="B7" s="64" t="str">
        <f>'Wettkampf 1'!B7</f>
        <v>Sögel II</v>
      </c>
      <c r="C7" s="72"/>
      <c r="D7" s="73">
        <f>Q46</f>
        <v>935.10000000000014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137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5">
        <v>301.2</v>
      </c>
      <c r="E10" s="166"/>
      <c r="F10" s="68">
        <f>IF(E10="x","0",D10)</f>
        <v>301.2</v>
      </c>
      <c r="G10" s="69">
        <f>IF(C10=$B$2,F10,0)</f>
        <v>301.2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100</v>
      </c>
      <c r="V10" s="167">
        <v>100.7</v>
      </c>
      <c r="W10" s="167">
        <v>100.5</v>
      </c>
      <c r="X10" s="87">
        <f>U10+V10+W10</f>
        <v>301.2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5">
        <v>289.8</v>
      </c>
      <c r="E11" s="166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97.9</v>
      </c>
      <c r="V11" s="168">
        <v>96.3</v>
      </c>
      <c r="W11" s="168">
        <v>95.6</v>
      </c>
      <c r="X11" s="88">
        <f t="shared" ref="X11:X45" si="13">U11+V11+W11</f>
        <v>289.79999999999995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5">
        <v>310</v>
      </c>
      <c r="E12" s="166"/>
      <c r="F12" s="68">
        <f t="shared" si="0"/>
        <v>310</v>
      </c>
      <c r="G12" s="69">
        <f t="shared" si="1"/>
        <v>310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102.5</v>
      </c>
      <c r="V12" s="168">
        <v>105.5</v>
      </c>
      <c r="W12" s="168">
        <v>102</v>
      </c>
      <c r="X12" s="88">
        <f t="shared" si="13"/>
        <v>310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5">
        <v>307.5</v>
      </c>
      <c r="E13" s="166"/>
      <c r="F13" s="68">
        <f t="shared" si="0"/>
        <v>307.5</v>
      </c>
      <c r="G13" s="69">
        <f t="shared" si="1"/>
        <v>307.5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103.3</v>
      </c>
      <c r="V13" s="168">
        <v>102.2</v>
      </c>
      <c r="W13" s="168">
        <v>102</v>
      </c>
      <c r="X13" s="88">
        <f t="shared" si="13"/>
        <v>307.5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5">
        <v>302.8</v>
      </c>
      <c r="E14" s="166"/>
      <c r="F14" s="68">
        <f t="shared" si="0"/>
        <v>302.8</v>
      </c>
      <c r="G14" s="69">
        <f t="shared" si="1"/>
        <v>302.8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>
        <v>101.7</v>
      </c>
      <c r="V14" s="168">
        <v>100.8</v>
      </c>
      <c r="W14" s="168">
        <v>100.3</v>
      </c>
      <c r="X14" s="88">
        <f t="shared" si="13"/>
        <v>302.8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5"/>
      <c r="E15" s="166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5">
        <v>305</v>
      </c>
      <c r="E16" s="166"/>
      <c r="F16" s="68">
        <f t="shared" si="0"/>
        <v>305</v>
      </c>
      <c r="G16" s="69">
        <f t="shared" si="1"/>
        <v>0</v>
      </c>
      <c r="H16" s="69">
        <f t="shared" si="2"/>
        <v>0</v>
      </c>
      <c r="I16" s="69">
        <f t="shared" si="3"/>
        <v>305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102</v>
      </c>
      <c r="V16" s="168">
        <v>98.1</v>
      </c>
      <c r="W16" s="168">
        <v>104.9</v>
      </c>
      <c r="X16" s="88">
        <f t="shared" si="13"/>
        <v>305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  <c r="AC16" s="70" t="s">
        <v>128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5">
        <v>312.10000000000002</v>
      </c>
      <c r="E17" s="166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>
        <v>104</v>
      </c>
      <c r="V17" s="168">
        <v>104.4</v>
      </c>
      <c r="W17" s="168">
        <v>103.7</v>
      </c>
      <c r="X17" s="88">
        <f t="shared" si="13"/>
        <v>312.10000000000002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5">
        <v>312.8</v>
      </c>
      <c r="E18" s="166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105.02</v>
      </c>
      <c r="V18" s="168">
        <v>104.6</v>
      </c>
      <c r="W18" s="168">
        <v>103</v>
      </c>
      <c r="X18" s="88">
        <f t="shared" si="13"/>
        <v>312.62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5">
        <v>313.8</v>
      </c>
      <c r="E19" s="166"/>
      <c r="F19" s="68">
        <f t="shared" si="0"/>
        <v>313.8</v>
      </c>
      <c r="G19" s="69">
        <f t="shared" si="1"/>
        <v>0</v>
      </c>
      <c r="H19" s="69">
        <f t="shared" si="2"/>
        <v>0</v>
      </c>
      <c r="I19" s="69">
        <f t="shared" si="3"/>
        <v>313.8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104.3</v>
      </c>
      <c r="V19" s="168">
        <v>105.2</v>
      </c>
      <c r="W19" s="168">
        <v>104.3</v>
      </c>
      <c r="X19" s="88">
        <f t="shared" si="13"/>
        <v>313.8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5">
        <v>295.7</v>
      </c>
      <c r="E20" s="166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98.2</v>
      </c>
      <c r="V20" s="168">
        <v>99.4</v>
      </c>
      <c r="W20" s="168">
        <v>98.1</v>
      </c>
      <c r="X20" s="88">
        <f t="shared" si="13"/>
        <v>295.70000000000005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5"/>
      <c r="E21" s="166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/>
      <c r="V21" s="168"/>
      <c r="W21" s="16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5">
        <v>313.3</v>
      </c>
      <c r="E22" s="166"/>
      <c r="F22" s="68">
        <f t="shared" si="0"/>
        <v>313.3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104.4</v>
      </c>
      <c r="V22" s="168">
        <v>104.8</v>
      </c>
      <c r="W22" s="168">
        <v>104.1</v>
      </c>
      <c r="X22" s="88">
        <f t="shared" si="13"/>
        <v>313.29999999999995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5">
        <v>315.10000000000002</v>
      </c>
      <c r="E23" s="166"/>
      <c r="F23" s="68">
        <f t="shared" si="0"/>
        <v>315.10000000000002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104.4</v>
      </c>
      <c r="V23" s="168">
        <v>105.7</v>
      </c>
      <c r="W23" s="168">
        <v>105</v>
      </c>
      <c r="X23" s="88">
        <f t="shared" si="13"/>
        <v>315.10000000000002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5">
        <v>308.10000000000002</v>
      </c>
      <c r="E24" s="166"/>
      <c r="F24" s="68">
        <f t="shared" si="0"/>
        <v>308.10000000000002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>
        <v>103.4</v>
      </c>
      <c r="V24" s="168">
        <v>102.1</v>
      </c>
      <c r="W24" s="168">
        <v>102.6</v>
      </c>
      <c r="X24" s="88">
        <f t="shared" si="13"/>
        <v>308.10000000000002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5">
        <v>298.39999999999998</v>
      </c>
      <c r="E25" s="166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102.3</v>
      </c>
      <c r="V25" s="168">
        <v>97.9</v>
      </c>
      <c r="W25" s="168">
        <v>98.2</v>
      </c>
      <c r="X25" s="88">
        <f t="shared" si="13"/>
        <v>298.39999999999998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5">
        <v>312.7</v>
      </c>
      <c r="E26" s="166"/>
      <c r="F26" s="68">
        <f t="shared" si="0"/>
        <v>312.7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102.4</v>
      </c>
      <c r="V26" s="168">
        <v>104.9</v>
      </c>
      <c r="W26" s="168">
        <v>105.4</v>
      </c>
      <c r="X26" s="88">
        <f t="shared" si="13"/>
        <v>312.70000000000005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5"/>
      <c r="E27" s="166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5">
        <v>314.39999999999998</v>
      </c>
      <c r="E28" s="166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104.8</v>
      </c>
      <c r="V28" s="168">
        <v>104.5</v>
      </c>
      <c r="W28" s="168">
        <v>105.1</v>
      </c>
      <c r="X28" s="88">
        <f t="shared" si="13"/>
        <v>314.39999999999998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5">
        <v>310.2</v>
      </c>
      <c r="E29" s="166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102.7</v>
      </c>
      <c r="V29" s="168">
        <v>103.2</v>
      </c>
      <c r="W29" s="168">
        <v>104.3</v>
      </c>
      <c r="X29" s="88">
        <f t="shared" si="13"/>
        <v>310.2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5">
        <v>310</v>
      </c>
      <c r="E30" s="166" t="s">
        <v>128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103.4</v>
      </c>
      <c r="V30" s="168">
        <v>102.9</v>
      </c>
      <c r="W30" s="168">
        <v>103.7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5">
        <v>311.5</v>
      </c>
      <c r="E31" s="166"/>
      <c r="F31" s="68">
        <f t="shared" si="0"/>
        <v>311.5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102.5</v>
      </c>
      <c r="V31" s="168">
        <v>104.2</v>
      </c>
      <c r="W31" s="168">
        <v>104.8</v>
      </c>
      <c r="X31" s="88">
        <f t="shared" si="13"/>
        <v>311.5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5">
        <v>305.8</v>
      </c>
      <c r="E32" s="166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>
        <v>104.3</v>
      </c>
      <c r="V32" s="168">
        <v>98.8</v>
      </c>
      <c r="W32" s="168">
        <v>102.7</v>
      </c>
      <c r="X32" s="88">
        <f t="shared" si="13"/>
        <v>305.8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5"/>
      <c r="E33" s="166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5">
        <v>317.10000000000002</v>
      </c>
      <c r="E34" s="166"/>
      <c r="F34" s="68">
        <f t="shared" si="0"/>
        <v>317.10000000000002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104.7</v>
      </c>
      <c r="V34" s="168">
        <v>106.2</v>
      </c>
      <c r="W34" s="168">
        <v>106.2</v>
      </c>
      <c r="X34" s="88">
        <f t="shared" si="13"/>
        <v>317.10000000000002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5"/>
      <c r="E35" s="166" t="s">
        <v>128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68"/>
      <c r="V35" s="168"/>
      <c r="W35" s="168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5">
        <v>306.10000000000002</v>
      </c>
      <c r="E36" s="166"/>
      <c r="F36" s="68">
        <f t="shared" si="0"/>
        <v>306.10000000000002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101</v>
      </c>
      <c r="V36" s="168">
        <v>101.4</v>
      </c>
      <c r="W36" s="168">
        <v>103.7</v>
      </c>
      <c r="X36" s="88">
        <f t="shared" si="13"/>
        <v>306.10000000000002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5">
        <v>299.5</v>
      </c>
      <c r="E37" s="166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>
        <v>100.3</v>
      </c>
      <c r="V37" s="168">
        <v>99.8</v>
      </c>
      <c r="W37" s="168">
        <v>99.4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5">
        <v>309.89999999999998</v>
      </c>
      <c r="E38" s="166"/>
      <c r="F38" s="68">
        <f t="shared" si="0"/>
        <v>309.89999999999998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8">
        <v>104.7</v>
      </c>
      <c r="V38" s="168">
        <v>101.9</v>
      </c>
      <c r="W38" s="168">
        <v>103.3</v>
      </c>
      <c r="X38" s="88">
        <f t="shared" si="13"/>
        <v>309.90000000000003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5">
        <v>304.7</v>
      </c>
      <c r="E39" s="166"/>
      <c r="F39" s="68">
        <f t="shared" si="0"/>
        <v>304.7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68">
        <v>100.6</v>
      </c>
      <c r="V39" s="168">
        <v>102.6</v>
      </c>
      <c r="W39" s="168">
        <v>101.54</v>
      </c>
      <c r="X39" s="88">
        <f t="shared" si="13"/>
        <v>304.74</v>
      </c>
      <c r="Y39" s="70">
        <f t="shared" si="14"/>
        <v>0</v>
      </c>
      <c r="Z39" s="70">
        <f t="shared" si="15"/>
        <v>1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5">
        <v>312.8</v>
      </c>
      <c r="E40" s="166"/>
      <c r="F40" s="68">
        <f t="shared" si="0"/>
        <v>312.8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312.8</v>
      </c>
      <c r="R40" s="69">
        <f t="shared" si="12"/>
        <v>1</v>
      </c>
      <c r="S40" s="69"/>
      <c r="T40" s="69"/>
      <c r="U40" s="168">
        <v>104.5</v>
      </c>
      <c r="V40" s="168">
        <v>104.7</v>
      </c>
      <c r="W40" s="168">
        <v>103.6</v>
      </c>
      <c r="X40" s="88">
        <f t="shared" si="13"/>
        <v>312.79999999999995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5">
        <v>314.10000000000002</v>
      </c>
      <c r="E41" s="166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68">
        <v>105.2</v>
      </c>
      <c r="V41" s="168">
        <v>104.4</v>
      </c>
      <c r="W41" s="168">
        <v>104.5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5">
        <v>300.89999999999998</v>
      </c>
      <c r="E42" s="166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8">
        <v>96.2</v>
      </c>
      <c r="V42" s="168">
        <v>103.7</v>
      </c>
      <c r="W42" s="168">
        <v>101</v>
      </c>
      <c r="X42" s="88">
        <f t="shared" si="13"/>
        <v>300.89999999999998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5">
        <v>308.2</v>
      </c>
      <c r="E43" s="166"/>
      <c r="F43" s="68">
        <f t="shared" si="0"/>
        <v>308.2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308.2</v>
      </c>
      <c r="R43" s="69">
        <f t="shared" si="12"/>
        <v>1</v>
      </c>
      <c r="S43" s="69"/>
      <c r="T43" s="69"/>
      <c r="U43" s="168">
        <v>101.9</v>
      </c>
      <c r="V43" s="168">
        <v>103.1</v>
      </c>
      <c r="W43" s="168">
        <v>103.2</v>
      </c>
      <c r="X43" s="88">
        <f t="shared" si="13"/>
        <v>308.2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5">
        <v>304.8</v>
      </c>
      <c r="E44" s="166"/>
      <c r="F44" s="68">
        <f t="shared" si="0"/>
        <v>304.8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</v>
      </c>
      <c r="R44" s="69">
        <f t="shared" si="12"/>
        <v>1</v>
      </c>
      <c r="S44" s="69"/>
      <c r="T44" s="69"/>
      <c r="U44" s="168">
        <v>101.3</v>
      </c>
      <c r="V44" s="168">
        <v>102.4</v>
      </c>
      <c r="W44" s="168">
        <v>101.1</v>
      </c>
      <c r="X44" s="88">
        <f t="shared" si="13"/>
        <v>304.79999999999995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5"/>
      <c r="E45" s="166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938.7</v>
      </c>
      <c r="J46" s="69">
        <f>SUM(J10:J45)</f>
        <v>4</v>
      </c>
      <c r="K46" s="69">
        <f>LARGE(K10:K45,1)+LARGE(K10:K45,2)+LARGE(K10:K45,3)</f>
        <v>941.10000000000014</v>
      </c>
      <c r="L46" s="69">
        <f>SUM(L10:L45)</f>
        <v>4</v>
      </c>
      <c r="M46" s="69">
        <f>LARGE(M10:M45,1)+LARGE(M10:M45,2)+LARGE(M10:M45,3)</f>
        <v>936.09999999999991</v>
      </c>
      <c r="N46" s="69">
        <f>SUM(N10:N45)</f>
        <v>4</v>
      </c>
      <c r="O46" s="69">
        <f>LARGE(O10:O45,1)+LARGE(O10:O45,2)+LARGE(O10:O45,3)</f>
        <v>933.1</v>
      </c>
      <c r="P46" s="69">
        <f>SUM(P10:P45)</f>
        <v>4</v>
      </c>
      <c r="Q46" s="69">
        <f>LARGE(Q10:Q45,1)+LARGE(Q10:Q45,2)+LARGE(Q10:Q45,3)</f>
        <v>935.10000000000014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lPQyslUN7qvw9MLLJjYuUa2/wjyKu0Yjr5dcLy4uRzUAVqF6/dpJvG3zECpuvstX4/CH6MZAbYKd7EdeBN2+PQ==" saltValue="zrdWRe7XIwW8050jP0tov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AD21" sqref="AD2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Übersicht!P4</f>
        <v>Lahn</v>
      </c>
      <c r="X1" s="193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930.69999999999993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Übersicht!P3</f>
        <v>22.03.26</v>
      </c>
      <c r="X2" s="193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933.7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940.1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934.7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118</v>
      </c>
      <c r="X5" s="190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133</v>
      </c>
      <c r="X6" s="195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931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118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9">
        <v>303.89999999999998</v>
      </c>
      <c r="E10" s="170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71">
        <v>101.9</v>
      </c>
      <c r="V10" s="171">
        <v>100.1</v>
      </c>
      <c r="W10" s="171">
        <v>101.9</v>
      </c>
      <c r="X10" s="87">
        <f>U10+V10+W10</f>
        <v>303.89999999999998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9">
        <v>303.3</v>
      </c>
      <c r="E11" s="170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72">
        <v>103.2</v>
      </c>
      <c r="V11" s="172">
        <v>99.7</v>
      </c>
      <c r="W11" s="172">
        <v>100.4</v>
      </c>
      <c r="X11" s="88">
        <f t="shared" ref="X11:X45" si="13">U11+V11+W11</f>
        <v>303.3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9">
        <v>309.2</v>
      </c>
      <c r="E12" s="170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72">
        <v>102.8</v>
      </c>
      <c r="V12" s="172">
        <v>103.9</v>
      </c>
      <c r="W12" s="172">
        <v>102.5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9">
        <v>308.60000000000002</v>
      </c>
      <c r="E13" s="170"/>
      <c r="F13" s="68">
        <f t="shared" si="0"/>
        <v>308.60000000000002</v>
      </c>
      <c r="G13" s="69">
        <f t="shared" si="1"/>
        <v>308.60000000000002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72">
        <v>100.6</v>
      </c>
      <c r="V13" s="172">
        <v>102.8</v>
      </c>
      <c r="W13" s="172">
        <v>105.2</v>
      </c>
      <c r="X13" s="88">
        <f t="shared" si="13"/>
        <v>308.59999999999997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9">
        <v>312.89999999999998</v>
      </c>
      <c r="E14" s="170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72">
        <v>105</v>
      </c>
      <c r="V14" s="172">
        <v>104.1</v>
      </c>
      <c r="W14" s="172">
        <v>103.8</v>
      </c>
      <c r="X14" s="88">
        <f t="shared" si="13"/>
        <v>312.89999999999998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9">
        <v>0</v>
      </c>
      <c r="E15" s="17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72">
        <v>0</v>
      </c>
      <c r="V15" s="172">
        <v>0</v>
      </c>
      <c r="W15" s="172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9">
        <v>312</v>
      </c>
      <c r="E16" s="170"/>
      <c r="F16" s="68">
        <f t="shared" si="0"/>
        <v>312</v>
      </c>
      <c r="G16" s="69">
        <f t="shared" si="1"/>
        <v>0</v>
      </c>
      <c r="H16" s="69">
        <f t="shared" si="2"/>
        <v>0</v>
      </c>
      <c r="I16" s="69">
        <f t="shared" si="3"/>
        <v>312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72">
        <v>103.6</v>
      </c>
      <c r="V16" s="172">
        <v>103.3</v>
      </c>
      <c r="W16" s="172">
        <v>105.1</v>
      </c>
      <c r="X16" s="88">
        <f t="shared" si="13"/>
        <v>312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9">
        <v>309.5</v>
      </c>
      <c r="E17" s="170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72">
        <v>104.1</v>
      </c>
      <c r="V17" s="172">
        <v>102.9</v>
      </c>
      <c r="W17" s="172">
        <v>102.5</v>
      </c>
      <c r="X17" s="88">
        <f t="shared" si="13"/>
        <v>309.5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9">
        <v>312.2</v>
      </c>
      <c r="E18" s="170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72">
        <v>104.3</v>
      </c>
      <c r="V18" s="172">
        <v>103.4</v>
      </c>
      <c r="W18" s="172">
        <v>104.5</v>
      </c>
      <c r="X18" s="88">
        <f t="shared" si="13"/>
        <v>312.2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9">
        <v>307.2</v>
      </c>
      <c r="E19" s="170"/>
      <c r="F19" s="68">
        <f t="shared" si="0"/>
        <v>307.2</v>
      </c>
      <c r="G19" s="69">
        <f t="shared" si="1"/>
        <v>0</v>
      </c>
      <c r="H19" s="69">
        <f t="shared" si="2"/>
        <v>0</v>
      </c>
      <c r="I19" s="69">
        <f t="shared" si="3"/>
        <v>307.2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72">
        <v>102.6</v>
      </c>
      <c r="V19" s="172">
        <v>102.6</v>
      </c>
      <c r="W19" s="172">
        <v>102</v>
      </c>
      <c r="X19" s="88">
        <f t="shared" si="13"/>
        <v>307.2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9">
        <v>304.3</v>
      </c>
      <c r="E20" s="170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72">
        <v>102.9</v>
      </c>
      <c r="V20" s="172">
        <v>98.2</v>
      </c>
      <c r="W20" s="172">
        <v>103.2</v>
      </c>
      <c r="X20" s="88">
        <f t="shared" si="13"/>
        <v>304.3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9">
        <v>0</v>
      </c>
      <c r="E21" s="17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72">
        <v>0</v>
      </c>
      <c r="V21" s="172">
        <v>0</v>
      </c>
      <c r="W21" s="172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9">
        <v>313.60000000000002</v>
      </c>
      <c r="E22" s="170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72">
        <v>103.2</v>
      </c>
      <c r="V22" s="172">
        <v>105.1</v>
      </c>
      <c r="W22" s="172">
        <v>105.3</v>
      </c>
      <c r="X22" s="88">
        <f t="shared" si="13"/>
        <v>313.60000000000002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9">
        <v>314.5</v>
      </c>
      <c r="E23" s="170"/>
      <c r="F23" s="68">
        <f t="shared" si="0"/>
        <v>314.5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72">
        <v>105.6</v>
      </c>
      <c r="V23" s="172">
        <v>103</v>
      </c>
      <c r="W23" s="172">
        <v>105.9</v>
      </c>
      <c r="X23" s="88">
        <f t="shared" si="13"/>
        <v>314.5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9">
        <v>0</v>
      </c>
      <c r="E24" s="170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72">
        <v>0</v>
      </c>
      <c r="V24" s="172">
        <v>0</v>
      </c>
      <c r="W24" s="172">
        <v>0</v>
      </c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9">
        <v>307.39999999999998</v>
      </c>
      <c r="E25" s="170"/>
      <c r="F25" s="68">
        <f t="shared" si="0"/>
        <v>307.39999999999998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72">
        <v>103.6</v>
      </c>
      <c r="V25" s="172">
        <v>101.3</v>
      </c>
      <c r="W25" s="172">
        <v>102.5</v>
      </c>
      <c r="X25" s="88">
        <f t="shared" si="13"/>
        <v>307.39999999999998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9">
        <v>312</v>
      </c>
      <c r="E26" s="170"/>
      <c r="F26" s="68">
        <f t="shared" si="0"/>
        <v>312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72">
        <v>102.6</v>
      </c>
      <c r="V26" s="172">
        <v>104.7</v>
      </c>
      <c r="W26" s="172">
        <v>104.7</v>
      </c>
      <c r="X26" s="88">
        <f t="shared" si="13"/>
        <v>312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9">
        <v>0</v>
      </c>
      <c r="E27" s="17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72">
        <v>0</v>
      </c>
      <c r="V27" s="172">
        <v>0</v>
      </c>
      <c r="W27" s="172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9">
        <v>314.3</v>
      </c>
      <c r="E28" s="170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72">
        <v>105.4</v>
      </c>
      <c r="V28" s="172">
        <v>103.3</v>
      </c>
      <c r="W28" s="172">
        <v>105.6</v>
      </c>
      <c r="X28" s="88">
        <f t="shared" si="13"/>
        <v>314.29999999999995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9">
        <v>310.8</v>
      </c>
      <c r="E29" s="170"/>
      <c r="F29" s="68">
        <f t="shared" si="0"/>
        <v>310.8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72">
        <v>104.7</v>
      </c>
      <c r="V29" s="172">
        <v>102.8</v>
      </c>
      <c r="W29" s="172">
        <v>103.3</v>
      </c>
      <c r="X29" s="88">
        <f t="shared" si="13"/>
        <v>310.8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9">
        <v>309.3</v>
      </c>
      <c r="E30" s="170"/>
      <c r="F30" s="68">
        <f t="shared" si="0"/>
        <v>309.3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72">
        <v>104.1</v>
      </c>
      <c r="V30" s="172">
        <v>102.4</v>
      </c>
      <c r="W30" s="172">
        <v>102.8</v>
      </c>
      <c r="X30" s="88">
        <f t="shared" si="13"/>
        <v>309.3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9">
        <v>309.60000000000002</v>
      </c>
      <c r="E31" s="170"/>
      <c r="F31" s="68">
        <f t="shared" si="0"/>
        <v>309.60000000000002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72">
        <v>102.5</v>
      </c>
      <c r="V31" s="172">
        <v>104.5</v>
      </c>
      <c r="W31" s="172">
        <v>102.6</v>
      </c>
      <c r="X31" s="88">
        <f t="shared" si="13"/>
        <v>309.60000000000002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9">
        <v>310</v>
      </c>
      <c r="E32" s="17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72">
        <v>101.3</v>
      </c>
      <c r="V32" s="172">
        <v>104.6</v>
      </c>
      <c r="W32" s="172">
        <v>104.1</v>
      </c>
      <c r="X32" s="88">
        <f t="shared" si="13"/>
        <v>310</v>
      </c>
      <c r="Y32" s="70">
        <f t="shared" si="14"/>
        <v>1</v>
      </c>
      <c r="Z32" s="70">
        <f t="shared" si="15"/>
        <v>1</v>
      </c>
      <c r="AA32" s="86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9">
        <v>0</v>
      </c>
      <c r="E33" s="17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72">
        <v>0</v>
      </c>
      <c r="V33" s="172">
        <v>0</v>
      </c>
      <c r="W33" s="172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9">
        <v>314.39999999999998</v>
      </c>
      <c r="E34" s="170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72">
        <v>104.4</v>
      </c>
      <c r="V34" s="172">
        <v>104.6</v>
      </c>
      <c r="W34" s="172">
        <v>105.4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9">
        <v>0</v>
      </c>
      <c r="E35" s="170" t="s">
        <v>128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72">
        <v>0</v>
      </c>
      <c r="V35" s="172">
        <v>0</v>
      </c>
      <c r="W35" s="172">
        <v>0</v>
      </c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9">
        <v>305.7</v>
      </c>
      <c r="E36" s="170"/>
      <c r="F36" s="68">
        <f t="shared" si="0"/>
        <v>305.7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72">
        <v>103</v>
      </c>
      <c r="V36" s="172">
        <v>100.8</v>
      </c>
      <c r="W36" s="172">
        <v>101.9</v>
      </c>
      <c r="X36" s="88">
        <f t="shared" si="13"/>
        <v>305.70000000000005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9">
        <v>0</v>
      </c>
      <c r="E37" s="17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72">
        <v>0</v>
      </c>
      <c r="V37" s="172">
        <v>0</v>
      </c>
      <c r="W37" s="172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9">
        <v>307</v>
      </c>
      <c r="E38" s="170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72">
        <v>99.9</v>
      </c>
      <c r="V38" s="172">
        <v>103.2</v>
      </c>
      <c r="W38" s="172">
        <v>103.9</v>
      </c>
      <c r="X38" s="88">
        <f t="shared" si="13"/>
        <v>307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9">
        <v>305.60000000000002</v>
      </c>
      <c r="E39" s="170"/>
      <c r="F39" s="68">
        <f t="shared" si="0"/>
        <v>305.60000000000002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72">
        <v>102.8</v>
      </c>
      <c r="V39" s="172">
        <v>103</v>
      </c>
      <c r="W39" s="172">
        <v>99.8</v>
      </c>
      <c r="X39" s="88">
        <f t="shared" si="13"/>
        <v>305.60000000000002</v>
      </c>
      <c r="Y39" s="70">
        <f t="shared" si="14"/>
        <v>1</v>
      </c>
      <c r="Z39" s="70">
        <f t="shared" si="15"/>
        <v>1</v>
      </c>
      <c r="AA39" s="86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9">
        <v>313.5</v>
      </c>
      <c r="E40" s="170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172">
        <v>103.4</v>
      </c>
      <c r="V40" s="172">
        <v>105</v>
      </c>
      <c r="W40" s="172">
        <v>105.1</v>
      </c>
      <c r="X40" s="88">
        <f t="shared" si="13"/>
        <v>313.5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9">
        <v>307.2</v>
      </c>
      <c r="E41" s="170"/>
      <c r="F41" s="68">
        <f t="shared" si="0"/>
        <v>307.2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307.2</v>
      </c>
      <c r="R41" s="69">
        <f t="shared" si="12"/>
        <v>1</v>
      </c>
      <c r="S41" s="69"/>
      <c r="T41" s="69"/>
      <c r="U41" s="172">
        <v>100.3</v>
      </c>
      <c r="V41" s="172">
        <v>104.1</v>
      </c>
      <c r="W41" s="172">
        <v>102.8</v>
      </c>
      <c r="X41" s="88">
        <f t="shared" si="13"/>
        <v>307.2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9">
        <v>295.89999999999998</v>
      </c>
      <c r="E42" s="17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72">
        <v>100.7</v>
      </c>
      <c r="V42" s="172">
        <v>95.7</v>
      </c>
      <c r="W42" s="172">
        <v>99.5</v>
      </c>
      <c r="X42" s="88">
        <f t="shared" si="13"/>
        <v>295.89999999999998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9">
        <v>310.3</v>
      </c>
      <c r="E43" s="170"/>
      <c r="F43" s="68">
        <f t="shared" si="0"/>
        <v>310.3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310.3</v>
      </c>
      <c r="R43" s="69">
        <f t="shared" si="12"/>
        <v>1</v>
      </c>
      <c r="S43" s="69"/>
      <c r="T43" s="69"/>
      <c r="U43" s="172">
        <v>104.7</v>
      </c>
      <c r="V43" s="172">
        <v>104.2</v>
      </c>
      <c r="W43" s="172">
        <v>101.4</v>
      </c>
      <c r="X43" s="88">
        <f t="shared" si="13"/>
        <v>310.3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9">
        <v>304.60000000000002</v>
      </c>
      <c r="E44" s="170"/>
      <c r="F44" s="68">
        <f t="shared" si="0"/>
        <v>304.60000000000002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304.60000000000002</v>
      </c>
      <c r="R44" s="69">
        <f t="shared" si="12"/>
        <v>1</v>
      </c>
      <c r="S44" s="69"/>
      <c r="T44" s="69"/>
      <c r="U44" s="172">
        <v>100.3</v>
      </c>
      <c r="V44" s="172">
        <v>101.4</v>
      </c>
      <c r="W44" s="172">
        <v>102.9</v>
      </c>
      <c r="X44" s="88">
        <f t="shared" si="13"/>
        <v>304.60000000000002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9">
        <v>0</v>
      </c>
      <c r="E45" s="17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72">
        <v>0</v>
      </c>
      <c r="V45" s="172">
        <v>0</v>
      </c>
      <c r="W45" s="172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930.69999999999993</v>
      </c>
      <c r="H46" s="69">
        <f>SUM(H10:H45)</f>
        <v>4</v>
      </c>
      <c r="I46" s="69">
        <f>LARGE(I10:I45,1)+LARGE(I10:I45,2)+LARGE(I10:I45,3)</f>
        <v>933.7</v>
      </c>
      <c r="J46" s="69">
        <f>SUM(J10:J45)</f>
        <v>4</v>
      </c>
      <c r="K46" s="69">
        <f>LARGE(K10:K45,1)+LARGE(K10:K45,2)+LARGE(K10:K45,3)</f>
        <v>940.1</v>
      </c>
      <c r="L46" s="69">
        <f>SUM(L10:L45)</f>
        <v>4</v>
      </c>
      <c r="M46" s="69">
        <f>LARGE(M10:M45,1)+LARGE(M10:M45,2)+LARGE(M10:M45,3)</f>
        <v>934.7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931</v>
      </c>
      <c r="R46" s="69">
        <f>SUM(R10:S45)</f>
        <v>4</v>
      </c>
      <c r="AA46" s="71"/>
    </row>
    <row r="47" spans="1:27" x14ac:dyDescent="0.35">
      <c r="C47" s="69" t="s">
        <v>60</v>
      </c>
    </row>
  </sheetData>
  <sheetProtection algorithmName="SHA-512" hashValue="+V75ds7Vb2/omv5GWAZ+2bbMps64nQq9FKHH3vg2SP059Nzc5Qz2QnKcVwTLfEw6lNzMiODpi4KeE7r/oW4YAw==" saltValue="wudQlf6pfe9SfiMGAlUFz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T34" sqref="T34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Übersicht!Q4</f>
        <v>Sögel</v>
      </c>
      <c r="X1" s="193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Übersicht!Q3</f>
        <v>19.04.26</v>
      </c>
      <c r="X2" s="193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932.3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927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936.09999999999991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135</v>
      </c>
      <c r="X5" s="190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933.00000000000011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95"/>
      <c r="X6" s="195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929.09999999999991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135</v>
      </c>
      <c r="X7" s="19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207">
        <v>303.39999999999998</v>
      </c>
      <c r="E10" s="208"/>
      <c r="F10" s="68">
        <f>IF(E10="x","0",D10)</f>
        <v>303.39999999999998</v>
      </c>
      <c r="G10" s="69">
        <f>IF(C10=$B$2,F10,0)</f>
        <v>303.39999999999998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207">
        <v>298.3</v>
      </c>
      <c r="E11" s="208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207">
        <v>309.39999999999998</v>
      </c>
      <c r="E12" s="208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207">
        <v>310</v>
      </c>
      <c r="E13" s="208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207">
        <v>308.60000000000002</v>
      </c>
      <c r="E14" s="208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207"/>
      <c r="E15" s="20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207">
        <v>303.60000000000002</v>
      </c>
      <c r="E16" s="208"/>
      <c r="F16" s="68">
        <f t="shared" si="0"/>
        <v>303.60000000000002</v>
      </c>
      <c r="G16" s="69">
        <f t="shared" si="1"/>
        <v>0</v>
      </c>
      <c r="H16" s="69">
        <f t="shared" si="2"/>
        <v>0</v>
      </c>
      <c r="I16" s="69">
        <f t="shared" si="3"/>
        <v>303.60000000000002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207">
        <v>312.5</v>
      </c>
      <c r="E17" s="208"/>
      <c r="F17" s="68">
        <f t="shared" si="0"/>
        <v>312.5</v>
      </c>
      <c r="G17" s="69">
        <f t="shared" si="1"/>
        <v>0</v>
      </c>
      <c r="H17" s="69">
        <f t="shared" si="2"/>
        <v>0</v>
      </c>
      <c r="I17" s="69">
        <f t="shared" si="3"/>
        <v>312.5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207"/>
      <c r="E18" s="208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207">
        <v>313.10000000000002</v>
      </c>
      <c r="E19" s="208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207">
        <v>306.7</v>
      </c>
      <c r="E20" s="208"/>
      <c r="F20" s="68">
        <f t="shared" si="0"/>
        <v>306.7</v>
      </c>
      <c r="G20" s="69">
        <f t="shared" si="1"/>
        <v>0</v>
      </c>
      <c r="H20" s="69">
        <f t="shared" si="2"/>
        <v>0</v>
      </c>
      <c r="I20" s="69">
        <f t="shared" si="3"/>
        <v>306.7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207"/>
      <c r="E21" s="20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207">
        <v>304.8</v>
      </c>
      <c r="E22" s="208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207">
        <v>309.8</v>
      </c>
      <c r="E23" s="208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207"/>
      <c r="E24" s="20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207">
        <v>297.5</v>
      </c>
      <c r="E25" s="208"/>
      <c r="F25" s="68">
        <f t="shared" si="0"/>
        <v>297.5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207">
        <v>312.39999999999998</v>
      </c>
      <c r="E26" s="208"/>
      <c r="F26" s="68">
        <f t="shared" si="0"/>
        <v>312.39999999999998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207"/>
      <c r="E27" s="20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207">
        <v>314.10000000000002</v>
      </c>
      <c r="E28" s="208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207">
        <v>311.2</v>
      </c>
      <c r="E29" s="208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207">
        <v>305</v>
      </c>
      <c r="E30" s="208" t="s">
        <v>128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207">
        <v>310.8</v>
      </c>
      <c r="E31" s="208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207">
        <v>302</v>
      </c>
      <c r="E32" s="208"/>
      <c r="F32" s="68">
        <f t="shared" si="0"/>
        <v>302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207"/>
      <c r="E33" s="20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207">
        <v>314.60000000000002</v>
      </c>
      <c r="E34" s="208"/>
      <c r="F34" s="68">
        <f t="shared" si="0"/>
        <v>314.60000000000002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207"/>
      <c r="E35" s="208" t="s">
        <v>128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207">
        <v>309.8</v>
      </c>
      <c r="E36" s="208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207">
        <v>305.8</v>
      </c>
      <c r="E37" s="208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207">
        <v>295</v>
      </c>
      <c r="E38" s="208"/>
      <c r="F38" s="68">
        <f t="shared" si="0"/>
        <v>295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207">
        <v>308.60000000000002</v>
      </c>
      <c r="E39" s="208"/>
      <c r="F39" s="68">
        <f t="shared" si="0"/>
        <v>308.60000000000002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207">
        <v>308.7</v>
      </c>
      <c r="E40" s="208"/>
      <c r="F40" s="68">
        <f t="shared" si="0"/>
        <v>308.7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207">
        <v>308.5</v>
      </c>
      <c r="E41" s="208"/>
      <c r="F41" s="68">
        <f t="shared" si="0"/>
        <v>308.5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207">
        <v>302.10000000000002</v>
      </c>
      <c r="E42" s="208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207">
        <v>311.89999999999998</v>
      </c>
      <c r="E43" s="208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207">
        <v>298.89999999999998</v>
      </c>
      <c r="E44" s="208"/>
      <c r="F44" s="68">
        <f t="shared" si="0"/>
        <v>298.89999999999998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298.89999999999998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207"/>
      <c r="E45" s="20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932.3</v>
      </c>
      <c r="J46" s="69">
        <f>SUM(J10:J45)</f>
        <v>4</v>
      </c>
      <c r="K46" s="69">
        <f>LARGE(K10:K45,1)+LARGE(K10:K45,2)+LARGE(K10:K45,3)</f>
        <v>927</v>
      </c>
      <c r="L46" s="69">
        <f>SUM(L10:L45)</f>
        <v>4</v>
      </c>
      <c r="M46" s="69">
        <f>LARGE(M10:M45,1)+LARGE(M10:M45,2)+LARGE(M10:M45,3)</f>
        <v>936.09999999999991</v>
      </c>
      <c r="N46" s="69">
        <f>SUM(N10:N45)</f>
        <v>4</v>
      </c>
      <c r="O46" s="69">
        <f>LARGE(O10:O45,1)+LARGE(O10:O45,2)+LARGE(O10:O45,3)</f>
        <v>933.00000000000011</v>
      </c>
      <c r="P46" s="69">
        <f>SUM(P10:P45)</f>
        <v>4</v>
      </c>
      <c r="Q46" s="69">
        <f>LARGE(Q10:Q45,1)+LARGE(Q10:Q45,2)+LARGE(Q10:Q45,3)</f>
        <v>929.09999999999991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3" t="str">
        <f>Übersicht!K1</f>
        <v>2025/2026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127"/>
      <c r="V1" s="127"/>
      <c r="W1" s="127"/>
      <c r="X1" s="137" t="s">
        <v>46</v>
      </c>
      <c r="Y1" s="203"/>
      <c r="Z1" s="20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</v>
      </c>
      <c r="C2" s="134"/>
      <c r="D2" s="203" t="s">
        <v>58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27"/>
      <c r="V2" s="127"/>
      <c r="W2" s="127"/>
      <c r="X2" s="137" t="s">
        <v>31</v>
      </c>
      <c r="Y2" s="204"/>
      <c r="Z2" s="20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Esterwegen I</v>
      </c>
      <c r="C3" s="128"/>
      <c r="D3" s="203" t="str">
        <f>Übersicht!M1</f>
        <v>1. Kreisklasse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II</v>
      </c>
      <c r="C4" s="128"/>
      <c r="D4" s="203" t="str">
        <f>Übersicht!P1</f>
        <v>Damen</v>
      </c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5"/>
      <c r="Z5" s="20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Lahn IV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5"/>
      <c r="Z6" s="20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Sögel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5"/>
      <c r="Z7" s="20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200" t="s">
        <v>32</v>
      </c>
      <c r="X9" s="201"/>
      <c r="Y9" s="201"/>
      <c r="Z9" s="20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Thekla Bruns</v>
      </c>
      <c r="C10" s="135" t="str">
        <f>'Wettkampf 1'!C10</f>
        <v>Breddenberg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Leni Hanekamp</v>
      </c>
      <c r="C11" s="135" t="str">
        <f>'Wettkampf 1'!C11</f>
        <v>Breddenberg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Maria Günter</v>
      </c>
      <c r="C12" s="135" t="str">
        <f>'Wettkampf 1'!C12</f>
        <v>Breddenberg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Anette Hanekamp</v>
      </c>
      <c r="C13" s="135" t="str">
        <f>'Wettkampf 1'!C13</f>
        <v>Breddenberg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Marlies Oldiges</v>
      </c>
      <c r="C14" s="135" t="str">
        <f>'Wettkampf 1'!C14</f>
        <v>Breddenberg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Waldburga Klumpe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Anke Funke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Silvia Thomes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Kerstin Gedecksnis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Helga Hüntelmann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Annette Landmann</v>
      </c>
      <c r="C22" s="135" t="str">
        <f>'Wettkampf 1'!C22</f>
        <v>Breddenberg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Tanja Stindt</v>
      </c>
      <c r="C23" s="135" t="str">
        <f>'Wettkampf 1'!C23</f>
        <v>Breddenberg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Kerstin Thien</v>
      </c>
      <c r="C24" s="135" t="str">
        <f>'Wettkampf 1'!C24</f>
        <v>Breddenberg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Ulla Markus</v>
      </c>
      <c r="C25" s="135" t="str">
        <f>'Wettkampf 1'!C25</f>
        <v>Breddenberg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Irene Jansen</v>
      </c>
      <c r="C26" s="135" t="str">
        <f>'Wettkampf 1'!C26</f>
        <v>Breddenberg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Breddenberg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Linda Roling</v>
      </c>
      <c r="C28" s="135" t="str">
        <f>'Wettkampf 1'!C28</f>
        <v>Spahnharrenstätte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Daniela van der Draal</v>
      </c>
      <c r="C29" s="135" t="str">
        <f>'Wettkampf 1'!C29</f>
        <v>Spahnharrenstätte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Marina Gerdes</v>
      </c>
      <c r="C30" s="135" t="str">
        <f>'Wettkampf 1'!C30</f>
        <v>Spahnharrenstätte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Katharina Overbeck</v>
      </c>
      <c r="C31" s="135" t="str">
        <f>'Wettkampf 1'!C31</f>
        <v>Spahnharrenstätte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Lara Jansen</v>
      </c>
      <c r="C32" s="135" t="str">
        <f>'Wettkampf 1'!C32</f>
        <v>Spahnharrenstätte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Marita Thien</v>
      </c>
      <c r="C34" s="135" t="str">
        <f>'Wettkampf 1'!C34</f>
        <v>Lahn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Michaela Reinelt</v>
      </c>
      <c r="C35" s="135" t="str">
        <f>'Wettkampf 1'!C35</f>
        <v>Lahn IV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Doris Hanneken</v>
      </c>
      <c r="C36" s="135" t="str">
        <f>'Wettkampf 1'!C36</f>
        <v>Lahn IV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Susanne Quappen</v>
      </c>
      <c r="C37" s="135" t="str">
        <f>'Wettkampf 1'!C37</f>
        <v>Lahn IV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Anja Robben</v>
      </c>
      <c r="C38" s="135" t="str">
        <f>'Wettkampf 1'!C38</f>
        <v>Lahn IV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Maria Oldopp</v>
      </c>
      <c r="C39" s="135" t="str">
        <f>'Wettkampf 1'!C39</f>
        <v>Lahn IV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Sandra Grünloh</v>
      </c>
      <c r="C40" s="135" t="str">
        <f>'Wettkampf 1'!C40</f>
        <v>Sögel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Ulrike Husmann</v>
      </c>
      <c r="C41" s="135" t="str">
        <f>'Wettkampf 1'!C41</f>
        <v>Sögel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Monika Künnen</v>
      </c>
      <c r="C42" s="135" t="str">
        <f>'Wettkampf 1'!C42</f>
        <v>Sögel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Bettina Robbers</v>
      </c>
      <c r="C43" s="135" t="str">
        <f>'Wettkampf 1'!C43</f>
        <v>Sögel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Sonja Schröder</v>
      </c>
      <c r="C44" s="135" t="str">
        <f>'Wettkampf 1'!C44</f>
        <v>Sögel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Sögel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203" t="str">
        <f>Übersicht!K1</f>
        <v>2025/2026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127"/>
      <c r="V1" s="127"/>
      <c r="W1" s="127"/>
      <c r="X1" s="137" t="s">
        <v>46</v>
      </c>
      <c r="Y1" s="203"/>
      <c r="Z1" s="20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203" t="s">
        <v>58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127"/>
      <c r="V2" s="127"/>
      <c r="W2" s="127"/>
      <c r="X2" s="137" t="s">
        <v>31</v>
      </c>
      <c r="Y2" s="204"/>
      <c r="Z2" s="20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5"/>
      <c r="Z5" s="20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5"/>
      <c r="Z6" s="20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205"/>
      <c r="Z7" s="20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200" t="s">
        <v>32</v>
      </c>
      <c r="X9" s="201"/>
      <c r="Y9" s="201"/>
      <c r="Z9" s="20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9" t="s">
        <v>103</v>
      </c>
      <c r="B2" s="95" t="str">
        <f>VLOOKUP(A2,'Wettkampf 1'!$B$10:$C$45,2,FALSE)</f>
        <v>Esterwegen I</v>
      </c>
      <c r="C2" s="9">
        <f>VLOOKUP(A2,'Wettkampf 1'!$B$10:$D$45,3,FALSE)</f>
        <v>318.10000000000002</v>
      </c>
      <c r="D2" s="9">
        <f>VLOOKUP($A2,'2'!$B$10:$D$45,3,FALSE)</f>
        <v>316</v>
      </c>
      <c r="E2" s="9">
        <f>VLOOKUP($A2,'3'!$B$10:$D$45,3,FALSE)</f>
        <v>313.3</v>
      </c>
      <c r="F2" s="9">
        <f>VLOOKUP($A2,'4'!$B$10:$D$45,3,FALSE)</f>
        <v>314.8</v>
      </c>
      <c r="G2" s="9">
        <f>VLOOKUP($A2,'5'!$B$10:$D$45,3,FALSE)</f>
        <v>316</v>
      </c>
      <c r="H2" s="9">
        <f>VLOOKUP($A2,'6'!$B$10:$D$45,3,FALSE)</f>
        <v>314.39999999999998</v>
      </c>
      <c r="I2" s="9">
        <f>IF(J2 &gt; 0,K2/J2,0)</f>
        <v>315.43333333333334</v>
      </c>
      <c r="J2" s="9">
        <f>VLOOKUP(A2,Formelhilfe!$A$9:$H$44,8,FALSE)</f>
        <v>6</v>
      </c>
      <c r="K2" s="10">
        <f>SUM(C2:H2)</f>
        <v>1892.6</v>
      </c>
      <c r="L2" s="9">
        <f>VLOOKUP($A2,'7'!$B$10:$D$45,3,FALSE)</f>
        <v>314.89999999999998</v>
      </c>
      <c r="M2" s="9">
        <f>VLOOKUP($A2,'8'!$B$10:$D$45,3,FALSE)</f>
        <v>318.3</v>
      </c>
      <c r="N2" s="9">
        <f>VLOOKUP($A2,'9'!$B$10:$D$45,3,FALSE)</f>
        <v>312.2</v>
      </c>
      <c r="O2" s="9">
        <f>VLOOKUP($A2,'10'!$B$10:$D$45,3,FALSE)</f>
        <v>312.10000000000002</v>
      </c>
      <c r="P2" s="9">
        <f>VLOOKUP($A2,'11'!$B$10:$D$45,3,FALSE)</f>
        <v>309.5</v>
      </c>
      <c r="Q2" s="9">
        <f>VLOOKUP($A2,'12'!$B$10:$D$45,3,FALSE)</f>
        <v>312.5</v>
      </c>
      <c r="R2" s="10">
        <f>IF(S2 &gt;0,T2/S2,0)</f>
        <v>313.25</v>
      </c>
      <c r="S2" s="9">
        <f>VLOOKUP(A2,Formelhilfe!$A$9:$O$44,15,FALSE)</f>
        <v>6</v>
      </c>
      <c r="T2" s="10">
        <f>SUM(L2:Q2)</f>
        <v>1879.5</v>
      </c>
      <c r="U2" s="10">
        <f>IF(V2&gt;0,W2/V2,0)</f>
        <v>314.34166666666664</v>
      </c>
      <c r="V2" s="9">
        <f>VLOOKUP(A2,Formelhilfe!$A$9:$P$44,16,FALSE)</f>
        <v>12</v>
      </c>
      <c r="W2" s="11">
        <f>SUM(C2:H2,L2:Q2)</f>
        <v>3772.1</v>
      </c>
    </row>
    <row r="3" spans="1:23" ht="20.25" customHeight="1" x14ac:dyDescent="0.5">
      <c r="A3" s="209" t="s">
        <v>112</v>
      </c>
      <c r="B3" s="95" t="str">
        <f>VLOOKUP(A3,'Wettkampf 1'!$B$10:$C$45,2,FALSE)</f>
        <v>Spahnharrenstätte V</v>
      </c>
      <c r="C3" s="9">
        <f>VLOOKUP(A3,'Wettkampf 1'!$B$10:$D$45,3,FALSE)</f>
        <v>316.39999999999998</v>
      </c>
      <c r="D3" s="9">
        <f>VLOOKUP($A3,'2'!$B$10:$D$45,3,FALSE)</f>
        <v>312</v>
      </c>
      <c r="E3" s="9">
        <f>VLOOKUP($A3,'3'!$B$10:$D$45,3,FALSE)</f>
        <v>312.89999999999998</v>
      </c>
      <c r="F3" s="9">
        <f>VLOOKUP($A3,'4'!$B$10:$D$45,3,FALSE)</f>
        <v>317.7</v>
      </c>
      <c r="G3" s="9">
        <f>VLOOKUP($A3,'5'!$B$10:$D$45,3,FALSE)</f>
        <v>313.2</v>
      </c>
      <c r="H3" s="9">
        <f>VLOOKUP($A3,'6'!$B$10:$D$45,3,FALSE)</f>
        <v>315.39999999999998</v>
      </c>
      <c r="I3" s="9">
        <f>IF(J3 &gt; 0,K3/J3,0)</f>
        <v>314.59999999999997</v>
      </c>
      <c r="J3" s="9">
        <f>VLOOKUP(A3,Formelhilfe!$A$9:$H$44,8,FALSE)</f>
        <v>6</v>
      </c>
      <c r="K3" s="10">
        <f>SUM(C3:H3)</f>
        <v>1887.6</v>
      </c>
      <c r="L3" s="9">
        <f>VLOOKUP($A3,'7'!$B$10:$D$45,3,FALSE)</f>
        <v>314.7</v>
      </c>
      <c r="M3" s="9">
        <f>VLOOKUP($A3,'8'!$B$10:$D$45,3,FALSE)</f>
        <v>307.39999999999998</v>
      </c>
      <c r="N3" s="9">
        <f>VLOOKUP($A3,'9'!$B$10:$D$45,3,FALSE)</f>
        <v>313.8</v>
      </c>
      <c r="O3" s="9">
        <f>VLOOKUP($A3,'10'!$B$10:$D$45,3,FALSE)</f>
        <v>314.39999999999998</v>
      </c>
      <c r="P3" s="9">
        <f>VLOOKUP($A3,'11'!$B$10:$D$45,3,FALSE)</f>
        <v>314.3</v>
      </c>
      <c r="Q3" s="9">
        <f>VLOOKUP($A3,'12'!$B$10:$D$45,3,FALSE)</f>
        <v>314.10000000000002</v>
      </c>
      <c r="R3" s="10">
        <f>IF(S3 &gt;0,T3/S3,0)</f>
        <v>313.11666666666662</v>
      </c>
      <c r="S3" s="9">
        <f>VLOOKUP(A3,Formelhilfe!$A$9:$O$44,15,FALSE)</f>
        <v>6</v>
      </c>
      <c r="T3" s="10">
        <f>SUM(L3:Q3)</f>
        <v>1878.6999999999998</v>
      </c>
      <c r="U3" s="10">
        <f>IF(V3&gt;0,W3/V3,0)</f>
        <v>313.85833333333335</v>
      </c>
      <c r="V3" s="9">
        <f>VLOOKUP(A3,Formelhilfe!$A$9:$P$44,16,FALSE)</f>
        <v>12</v>
      </c>
      <c r="W3" s="11">
        <f>SUM(C3:H3,L3:Q3)</f>
        <v>3766.3</v>
      </c>
    </row>
    <row r="4" spans="1:23" ht="20.25" customHeight="1" x14ac:dyDescent="0.5">
      <c r="A4" s="209" t="s">
        <v>116</v>
      </c>
      <c r="B4" s="95" t="str">
        <f>VLOOKUP(A4,'Wettkampf 1'!$B$10:$C$45,2,FALSE)</f>
        <v>Lahn IV</v>
      </c>
      <c r="C4" s="9">
        <f>VLOOKUP(A4,'Wettkampf 1'!$B$10:$D$45,3,FALSE)</f>
        <v>313.60000000000002</v>
      </c>
      <c r="D4" s="9">
        <f>VLOOKUP($A4,'2'!$B$10:$D$45,3,FALSE)</f>
        <v>312.2</v>
      </c>
      <c r="E4" s="9">
        <f>VLOOKUP($A4,'3'!$B$10:$D$45,3,FALSE)</f>
        <v>315.60000000000002</v>
      </c>
      <c r="F4" s="9">
        <f>VLOOKUP($A4,'4'!$B$10:$D$45,3,FALSE)</f>
        <v>308.60000000000002</v>
      </c>
      <c r="G4" s="9">
        <f>VLOOKUP($A4,'5'!$B$10:$D$45,3,FALSE)</f>
        <v>314.7</v>
      </c>
      <c r="H4" s="9">
        <f>VLOOKUP($A4,'6'!$B$10:$D$45,3,FALSE)</f>
        <v>313.89999999999998</v>
      </c>
      <c r="I4" s="9">
        <f>IF(J4 &gt; 0,K4/J4,0)</f>
        <v>313.09999999999997</v>
      </c>
      <c r="J4" s="9">
        <f>VLOOKUP(A4,Formelhilfe!$A$9:$H$44,8,FALSE)</f>
        <v>6</v>
      </c>
      <c r="K4" s="10">
        <f>SUM(C4:H4)</f>
        <v>1878.6</v>
      </c>
      <c r="L4" s="9">
        <f>VLOOKUP($A4,'7'!$B$10:$D$45,3,FALSE)</f>
        <v>312.39999999999998</v>
      </c>
      <c r="M4" s="9">
        <f>VLOOKUP($A4,'8'!$B$10:$D$45,3,FALSE)</f>
        <v>307.10000000000002</v>
      </c>
      <c r="N4" s="9">
        <f>VLOOKUP($A4,'9'!$B$10:$D$45,3,FALSE)</f>
        <v>315.5</v>
      </c>
      <c r="O4" s="9">
        <f>VLOOKUP($A4,'10'!$B$10:$D$45,3,FALSE)</f>
        <v>317.10000000000002</v>
      </c>
      <c r="P4" s="9">
        <f>VLOOKUP($A4,'11'!$B$10:$D$45,3,FALSE)</f>
        <v>314.39999999999998</v>
      </c>
      <c r="Q4" s="9">
        <f>VLOOKUP($A4,'12'!$B$10:$D$45,3,FALSE)</f>
        <v>314.60000000000002</v>
      </c>
      <c r="R4" s="10">
        <f>IF(S4 &gt;0,T4/S4,0)</f>
        <v>313.51666666666665</v>
      </c>
      <c r="S4" s="9">
        <f>VLOOKUP(A4,Formelhilfe!$A$9:$O$44,15,FALSE)</f>
        <v>6</v>
      </c>
      <c r="T4" s="10">
        <f>SUM(L4:Q4)</f>
        <v>1881.1</v>
      </c>
      <c r="U4" s="10">
        <f>IF(V4&gt;0,W4/V4,0)</f>
        <v>313.30833333333334</v>
      </c>
      <c r="V4" s="9">
        <f>VLOOKUP(A4,Formelhilfe!$A$9:$P$44,16,FALSE)</f>
        <v>12</v>
      </c>
      <c r="W4" s="11">
        <f>SUM(C4:H4,L4:Q4)</f>
        <v>3759.7</v>
      </c>
    </row>
    <row r="5" spans="1:23" ht="20.25" customHeight="1" x14ac:dyDescent="0.5">
      <c r="A5" s="209" t="s">
        <v>122</v>
      </c>
      <c r="B5" s="95" t="str">
        <f>VLOOKUP(A5,'Wettkampf 1'!$B$10:$C$45,2,FALSE)</f>
        <v>Sögel II</v>
      </c>
      <c r="C5" s="9">
        <f>VLOOKUP(A5,'Wettkampf 1'!$B$10:$D$45,3,FALSE)</f>
        <v>314.39999999999998</v>
      </c>
      <c r="D5" s="9">
        <f>VLOOKUP($A5,'2'!$B$10:$D$45,3,FALSE)</f>
        <v>310.39999999999998</v>
      </c>
      <c r="E5" s="9">
        <f>VLOOKUP($A5,'3'!$B$10:$D$45,3,FALSE)</f>
        <v>308.39999999999998</v>
      </c>
      <c r="F5" s="9">
        <f>VLOOKUP($A5,'4'!$B$10:$D$45,3,FALSE)</f>
        <v>313.3</v>
      </c>
      <c r="G5" s="9">
        <f>VLOOKUP($A5,'5'!$B$10:$D$45,3,FALSE)</f>
        <v>313.89999999999998</v>
      </c>
      <c r="H5" s="9">
        <f>VLOOKUP($A5,'6'!$B$10:$D$45,3,FALSE)</f>
        <v>313.60000000000002</v>
      </c>
      <c r="I5" s="9">
        <f>IF(J5 &gt; 0,K5/J5,0)</f>
        <v>312.33333333333331</v>
      </c>
      <c r="J5" s="9">
        <f>VLOOKUP(A5,Formelhilfe!$A$9:$H$44,8,FALSE)</f>
        <v>6</v>
      </c>
      <c r="K5" s="10">
        <f>SUM(C5:H5)</f>
        <v>1874</v>
      </c>
      <c r="L5" s="9">
        <f>VLOOKUP($A5,'7'!$B$10:$D$45,3,FALSE)</f>
        <v>310.7</v>
      </c>
      <c r="M5" s="9">
        <f>VLOOKUP($A5,'8'!$B$10:$D$45,3,FALSE)</f>
        <v>310.3</v>
      </c>
      <c r="N5" s="9">
        <f>VLOOKUP($A5,'9'!$B$10:$D$45,3,FALSE)</f>
        <v>309</v>
      </c>
      <c r="O5" s="9">
        <f>VLOOKUP($A5,'10'!$B$10:$D$45,3,FALSE)</f>
        <v>312.8</v>
      </c>
      <c r="P5" s="9">
        <f>VLOOKUP($A5,'11'!$B$10:$D$45,3,FALSE)</f>
        <v>313.5</v>
      </c>
      <c r="Q5" s="9">
        <f>VLOOKUP($A5,'12'!$B$10:$D$45,3,FALSE)</f>
        <v>308.7</v>
      </c>
      <c r="R5" s="10">
        <f>IF(S5 &gt;0,T5/S5,0)</f>
        <v>310.83333333333331</v>
      </c>
      <c r="S5" s="9">
        <f>VLOOKUP(A5,Formelhilfe!$A$9:$O$44,15,FALSE)</f>
        <v>6</v>
      </c>
      <c r="T5" s="10">
        <f>SUM(L5:Q5)</f>
        <v>1865</v>
      </c>
      <c r="U5" s="10">
        <f>IF(V5&gt;0,W5/V5,0)</f>
        <v>311.58333333333331</v>
      </c>
      <c r="V5" s="9">
        <f>VLOOKUP(A5,Formelhilfe!$A$9:$P$44,16,FALSE)</f>
        <v>12</v>
      </c>
      <c r="W5" s="11">
        <f>SUM(C5:H5,L5:Q5)</f>
        <v>3739</v>
      </c>
    </row>
    <row r="6" spans="1:23" ht="20.25" customHeight="1" x14ac:dyDescent="0.5">
      <c r="A6" s="209" t="s">
        <v>113</v>
      </c>
      <c r="B6" s="95" t="str">
        <f>VLOOKUP(A6,'Wettkampf 1'!$B$10:$C$45,2,FALSE)</f>
        <v>Spahnharrenstätte V</v>
      </c>
      <c r="C6" s="9">
        <f>VLOOKUP(A6,'Wettkampf 1'!$B$10:$D$45,3,FALSE)</f>
        <v>315.3</v>
      </c>
      <c r="D6" s="9">
        <f>VLOOKUP($A6,'2'!$B$10:$D$45,3,FALSE)</f>
        <v>312.10000000000002</v>
      </c>
      <c r="E6" s="9">
        <f>VLOOKUP($A6,'3'!$B$10:$D$45,3,FALSE)</f>
        <v>311.60000000000002</v>
      </c>
      <c r="F6" s="9">
        <f>VLOOKUP($A6,'4'!$B$10:$D$45,3,FALSE)</f>
        <v>304.60000000000002</v>
      </c>
      <c r="G6" s="9">
        <f>VLOOKUP($A6,'5'!$B$10:$D$45,3,FALSE)</f>
        <v>310.3</v>
      </c>
      <c r="H6" s="9">
        <f>VLOOKUP($A6,'6'!$B$10:$D$45,3,FALSE)</f>
        <v>313.39999999999998</v>
      </c>
      <c r="I6" s="9">
        <f>IF(J6 &gt; 0,K6/J6,0)</f>
        <v>311.2166666666667</v>
      </c>
      <c r="J6" s="9">
        <f>VLOOKUP(A6,Formelhilfe!$A$9:$H$44,8,FALSE)</f>
        <v>6</v>
      </c>
      <c r="K6" s="10">
        <f>SUM(C6:H6)</f>
        <v>1867.3000000000002</v>
      </c>
      <c r="L6" s="9">
        <f>VLOOKUP($A6,'7'!$B$10:$D$45,3,FALSE)</f>
        <v>315.10000000000002</v>
      </c>
      <c r="M6" s="9">
        <f>VLOOKUP($A6,'8'!$B$10:$D$45,3,FALSE)</f>
        <v>311.8</v>
      </c>
      <c r="N6" s="9">
        <f>VLOOKUP($A6,'9'!$B$10:$D$45,3,FALSE)</f>
        <v>311.10000000000002</v>
      </c>
      <c r="O6" s="9">
        <f>VLOOKUP($A6,'10'!$B$10:$D$45,3,FALSE)</f>
        <v>310.2</v>
      </c>
      <c r="P6" s="9">
        <f>VLOOKUP($A6,'11'!$B$10:$D$45,3,FALSE)</f>
        <v>310.8</v>
      </c>
      <c r="Q6" s="9">
        <f>VLOOKUP($A6,'12'!$B$10:$D$45,3,FALSE)</f>
        <v>311.2</v>
      </c>
      <c r="R6" s="10">
        <f>IF(S6 &gt;0,T6/S6,0)</f>
        <v>311.7</v>
      </c>
      <c r="S6" s="9">
        <f>VLOOKUP(A6,Formelhilfe!$A$9:$O$44,15,FALSE)</f>
        <v>6</v>
      </c>
      <c r="T6" s="10">
        <f>SUM(L6:Q6)</f>
        <v>1870.2</v>
      </c>
      <c r="U6" s="10">
        <f>IF(V6&gt;0,W6/V6,0)</f>
        <v>311.45833333333331</v>
      </c>
      <c r="V6" s="9">
        <f>VLOOKUP(A6,Formelhilfe!$A$9:$P$44,16,FALSE)</f>
        <v>12</v>
      </c>
      <c r="W6" s="11">
        <f>SUM(C6:H6,L6:Q6)</f>
        <v>3737.5</v>
      </c>
    </row>
    <row r="7" spans="1:23" ht="20.25" customHeight="1" x14ac:dyDescent="0.5">
      <c r="A7" s="209" t="s">
        <v>108</v>
      </c>
      <c r="B7" s="95" t="str">
        <f>VLOOKUP(A7,'Wettkampf 1'!$B$10:$C$45,2,FALSE)</f>
        <v>Breddenberg II</v>
      </c>
      <c r="C7" s="9">
        <f>VLOOKUP(A7,'Wettkampf 1'!$B$10:$D$45,3,FALSE)</f>
        <v>309.89999999999998</v>
      </c>
      <c r="D7" s="9">
        <f>VLOOKUP($A7,'2'!$B$10:$D$45,3,FALSE)</f>
        <v>310.8</v>
      </c>
      <c r="E7" s="9">
        <f>VLOOKUP($A7,'3'!$B$10:$D$45,3,FALSE)</f>
        <v>311.89999999999998</v>
      </c>
      <c r="F7" s="9">
        <f>VLOOKUP($A7,'4'!$B$10:$D$45,3,FALSE)</f>
        <v>312.89999999999998</v>
      </c>
      <c r="G7" s="9">
        <f>VLOOKUP($A7,'5'!$B$10:$D$45,3,FALSE)</f>
        <v>309.60000000000002</v>
      </c>
      <c r="H7" s="9">
        <f>VLOOKUP($A7,'6'!$B$10:$D$45,3,FALSE)</f>
        <v>306.10000000000002</v>
      </c>
      <c r="I7" s="9">
        <f>IF(J7 &gt; 0,K7/J7,0)</f>
        <v>310.2</v>
      </c>
      <c r="J7" s="9">
        <f>VLOOKUP(A7,Formelhilfe!$A$9:$H$44,8,FALSE)</f>
        <v>6</v>
      </c>
      <c r="K7" s="10">
        <f>SUM(C7:H7)</f>
        <v>1861.1999999999998</v>
      </c>
      <c r="L7" s="9">
        <f>VLOOKUP($A7,'7'!$B$10:$D$45,3,FALSE)</f>
        <v>309.5</v>
      </c>
      <c r="M7" s="9">
        <f>VLOOKUP($A7,'8'!$B$10:$D$45,3,FALSE)</f>
        <v>309.10000000000002</v>
      </c>
      <c r="N7" s="9">
        <f>VLOOKUP($A7,'9'!$B$10:$D$45,3,FALSE)</f>
        <v>311.7</v>
      </c>
      <c r="O7" s="9">
        <f>VLOOKUP($A7,'10'!$B$10:$D$45,3,FALSE)</f>
        <v>315.10000000000002</v>
      </c>
      <c r="P7" s="9">
        <f>VLOOKUP($A7,'11'!$B$10:$D$45,3,FALSE)</f>
        <v>314.5</v>
      </c>
      <c r="Q7" s="9">
        <f>VLOOKUP($A7,'12'!$B$10:$D$45,3,FALSE)</f>
        <v>309.8</v>
      </c>
      <c r="R7" s="10">
        <f>IF(S7 &gt;0,T7/S7,0)</f>
        <v>311.61666666666667</v>
      </c>
      <c r="S7" s="9">
        <f>VLOOKUP(A7,Formelhilfe!$A$9:$O$44,15,FALSE)</f>
        <v>6</v>
      </c>
      <c r="T7" s="10">
        <f>SUM(L7:Q7)</f>
        <v>1869.7</v>
      </c>
      <c r="U7" s="10">
        <f>IF(V7&gt;0,W7/V7,0)</f>
        <v>310.9083333333333</v>
      </c>
      <c r="V7" s="9">
        <f>VLOOKUP(A7,Formelhilfe!$A$9:$P$44,16,FALSE)</f>
        <v>12</v>
      </c>
      <c r="W7" s="11">
        <f>SUM(C7:H7,L7:Q7)</f>
        <v>3730.8999999999996</v>
      </c>
    </row>
    <row r="8" spans="1:23" ht="20.25" customHeight="1" x14ac:dyDescent="0.5">
      <c r="A8" s="209" t="s">
        <v>125</v>
      </c>
      <c r="B8" s="95" t="str">
        <f>VLOOKUP(A8,'Wettkampf 1'!$B$10:$C$45,2,FALSE)</f>
        <v>Sögel II</v>
      </c>
      <c r="C8" s="9">
        <f>VLOOKUP(A8,'Wettkampf 1'!$B$10:$D$45,3,FALSE)</f>
        <v>306.5</v>
      </c>
      <c r="D8" s="9">
        <f>VLOOKUP($A8,'2'!$B$10:$D$45,3,FALSE)</f>
        <v>310.89999999999998</v>
      </c>
      <c r="E8" s="9">
        <f>VLOOKUP($A8,'3'!$B$10:$D$45,3,FALSE)</f>
        <v>316.3</v>
      </c>
      <c r="F8" s="9">
        <f>VLOOKUP($A8,'4'!$B$10:$D$45,3,FALSE)</f>
        <v>311</v>
      </c>
      <c r="G8" s="9">
        <f>VLOOKUP($A8,'5'!$B$10:$D$45,3,FALSE)</f>
        <v>317.3</v>
      </c>
      <c r="H8" s="9">
        <f>VLOOKUP($A8,'6'!$B$10:$D$45,3,FALSE)</f>
        <v>313.8</v>
      </c>
      <c r="I8" s="9">
        <f>IF(J8 &gt; 0,K8/J8,0)</f>
        <v>312.63333333333333</v>
      </c>
      <c r="J8" s="9">
        <f>VLOOKUP(A8,Formelhilfe!$A$9:$H$44,8,FALSE)</f>
        <v>6</v>
      </c>
      <c r="K8" s="10">
        <f>SUM(C8:H8)</f>
        <v>1875.8</v>
      </c>
      <c r="L8" s="9">
        <f>VLOOKUP($A8,'7'!$B$10:$D$45,3,FALSE)</f>
        <v>306.5</v>
      </c>
      <c r="M8" s="9">
        <f>VLOOKUP($A8,'8'!$B$10:$D$45,3,FALSE)</f>
        <v>309.5</v>
      </c>
      <c r="N8" s="9">
        <f>VLOOKUP($A8,'9'!$B$10:$D$45,3,FALSE)</f>
        <v>307</v>
      </c>
      <c r="O8" s="9">
        <f>VLOOKUP($A8,'10'!$B$10:$D$45,3,FALSE)</f>
        <v>308.2</v>
      </c>
      <c r="P8" s="9">
        <f>VLOOKUP($A8,'11'!$B$10:$D$45,3,FALSE)</f>
        <v>310.3</v>
      </c>
      <c r="Q8" s="9">
        <f>VLOOKUP($A8,'12'!$B$10:$D$45,3,FALSE)</f>
        <v>311.89999999999998</v>
      </c>
      <c r="R8" s="10">
        <f>IF(S8 &gt;0,T8/S8,0)</f>
        <v>308.90000000000003</v>
      </c>
      <c r="S8" s="9">
        <f>VLOOKUP(A8,Formelhilfe!$A$9:$O$44,15,FALSE)</f>
        <v>6</v>
      </c>
      <c r="T8" s="10">
        <f>SUM(L8:Q8)</f>
        <v>1853.4</v>
      </c>
      <c r="U8" s="10">
        <f>IF(V8&gt;0,W8/V8,0)</f>
        <v>310.76666666666671</v>
      </c>
      <c r="V8" s="9">
        <f>VLOOKUP(A8,Formelhilfe!$A$9:$P$44,16,FALSE)</f>
        <v>12</v>
      </c>
      <c r="W8" s="11">
        <f>SUM(C8:H8,L8:Q8)</f>
        <v>3729.2000000000003</v>
      </c>
    </row>
    <row r="9" spans="1:23" ht="20.25" customHeight="1" x14ac:dyDescent="0.5">
      <c r="A9" s="209" t="s">
        <v>123</v>
      </c>
      <c r="B9" s="95" t="str">
        <f>VLOOKUP(A9,'Wettkampf 1'!$B$10:$C$45,2,FALSE)</f>
        <v>Sögel II</v>
      </c>
      <c r="C9" s="9">
        <f>VLOOKUP(A9,'Wettkampf 1'!$B$10:$D$45,3,FALSE)</f>
        <v>316.2</v>
      </c>
      <c r="D9" s="9">
        <f>VLOOKUP($A9,'2'!$B$10:$D$45,3,FALSE)</f>
        <v>311.2</v>
      </c>
      <c r="E9" s="9">
        <f>VLOOKUP($A9,'3'!$B$10:$D$45,3,FALSE)</f>
        <v>307.10000000000002</v>
      </c>
      <c r="F9" s="9">
        <f>VLOOKUP($A9,'4'!$B$10:$D$45,3,FALSE)</f>
        <v>306.8</v>
      </c>
      <c r="G9" s="9">
        <f>VLOOKUP($A9,'5'!$B$10:$D$45,3,FALSE)</f>
        <v>310.89999999999998</v>
      </c>
      <c r="H9" s="9">
        <f>VLOOKUP($A9,'6'!$B$10:$D$45,3,FALSE)</f>
        <v>314.60000000000002</v>
      </c>
      <c r="I9" s="9">
        <f>IF(J9 &gt; 0,K9/J9,0)</f>
        <v>311.13333333333327</v>
      </c>
      <c r="J9" s="9">
        <f>VLOOKUP(A9,Formelhilfe!$A$9:$H$44,8,FALSE)</f>
        <v>6</v>
      </c>
      <c r="K9" s="10">
        <f>SUM(C9:H9)</f>
        <v>1866.7999999999997</v>
      </c>
      <c r="L9" s="9">
        <f>VLOOKUP($A9,'7'!$B$10:$D$45,3,FALSE)</f>
        <v>310.10000000000002</v>
      </c>
      <c r="M9" s="9">
        <f>VLOOKUP($A9,'8'!$B$10:$D$45,3,FALSE)</f>
        <v>308.39999999999998</v>
      </c>
      <c r="N9" s="9">
        <f>VLOOKUP($A9,'9'!$B$10:$D$45,3,FALSE)</f>
        <v>307.3</v>
      </c>
      <c r="O9" s="9">
        <f>VLOOKUP($A9,'10'!$B$10:$D$45,3,FALSE)</f>
        <v>314.10000000000002</v>
      </c>
      <c r="P9" s="9">
        <f>VLOOKUP($A9,'11'!$B$10:$D$45,3,FALSE)</f>
        <v>307.2</v>
      </c>
      <c r="Q9" s="9">
        <f>VLOOKUP($A9,'12'!$B$10:$D$45,3,FALSE)</f>
        <v>308.5</v>
      </c>
      <c r="R9" s="10">
        <f>IF(S9 &gt;0,T9/S9,0)</f>
        <v>309.26666666666671</v>
      </c>
      <c r="S9" s="9">
        <f>VLOOKUP(A9,Formelhilfe!$A$9:$O$44,15,FALSE)</f>
        <v>6</v>
      </c>
      <c r="T9" s="10">
        <f>SUM(L9:Q9)</f>
        <v>1855.6000000000001</v>
      </c>
      <c r="U9" s="10">
        <f>IF(V9&gt;0,W9/V9,0)</f>
        <v>310.2</v>
      </c>
      <c r="V9" s="9">
        <f>VLOOKUP(A9,Formelhilfe!$A$9:$P$44,16,FALSE)</f>
        <v>12</v>
      </c>
      <c r="W9" s="11">
        <f>SUM(C9:H9,L9:Q9)</f>
        <v>3722.3999999999996</v>
      </c>
    </row>
    <row r="10" spans="1:23" ht="20.25" customHeight="1" x14ac:dyDescent="0.5">
      <c r="A10" s="209" t="s">
        <v>111</v>
      </c>
      <c r="B10" s="95" t="str">
        <f>VLOOKUP(A10,'Wettkampf 1'!$B$10:$C$45,2,FALSE)</f>
        <v>Breddenberg II</v>
      </c>
      <c r="C10" s="9">
        <f>VLOOKUP(A10,'Wettkampf 1'!$B$10:$D$45,3,FALSE)</f>
        <v>313.39999999999998</v>
      </c>
      <c r="D10" s="9">
        <f>VLOOKUP($A10,'2'!$B$10:$D$45,3,FALSE)</f>
        <v>307.3</v>
      </c>
      <c r="E10" s="9">
        <f>VLOOKUP($A10,'3'!$B$10:$D$45,3,FALSE)</f>
        <v>310.2</v>
      </c>
      <c r="F10" s="9">
        <f>VLOOKUP($A10,'4'!$B$10:$D$45,3,FALSE)</f>
        <v>310.2</v>
      </c>
      <c r="G10" s="9">
        <f>VLOOKUP($A10,'5'!$B$10:$D$45,3,FALSE)</f>
        <v>309.10000000000002</v>
      </c>
      <c r="H10" s="9">
        <f>VLOOKUP($A10,'6'!$B$10:$D$45,3,FALSE)</f>
        <v>309.7</v>
      </c>
      <c r="I10" s="9">
        <f>IF(J10 &gt; 0,K10/J10,0)</f>
        <v>309.98333333333341</v>
      </c>
      <c r="J10" s="9">
        <f>VLOOKUP(A10,Formelhilfe!$A$9:$H$44,8,FALSE)</f>
        <v>6</v>
      </c>
      <c r="K10" s="10">
        <f>SUM(C10:H10)</f>
        <v>1859.9000000000003</v>
      </c>
      <c r="L10" s="9">
        <f>VLOOKUP($A10,'7'!$B$10:$D$45,3,FALSE)</f>
        <v>308.89999999999998</v>
      </c>
      <c r="M10" s="9">
        <f>VLOOKUP($A10,'8'!$B$10:$D$45,3,FALSE)</f>
        <v>309.39999999999998</v>
      </c>
      <c r="N10" s="9">
        <f>VLOOKUP($A10,'9'!$B$10:$D$45,3,FALSE)</f>
        <v>305.89999999999998</v>
      </c>
      <c r="O10" s="9">
        <f>VLOOKUP($A10,'10'!$B$10:$D$45,3,FALSE)</f>
        <v>312.7</v>
      </c>
      <c r="P10" s="9">
        <f>VLOOKUP($A10,'11'!$B$10:$D$45,3,FALSE)</f>
        <v>312</v>
      </c>
      <c r="Q10" s="9">
        <f>VLOOKUP($A10,'12'!$B$10:$D$45,3,FALSE)</f>
        <v>312.39999999999998</v>
      </c>
      <c r="R10" s="10">
        <f>IF(S10 &gt;0,T10/S10,0)</f>
        <v>310.21666666666664</v>
      </c>
      <c r="S10" s="9">
        <f>VLOOKUP(A10,Formelhilfe!$A$9:$O$44,15,FALSE)</f>
        <v>6</v>
      </c>
      <c r="T10" s="10">
        <f>SUM(L10:Q10)</f>
        <v>1861.2999999999997</v>
      </c>
      <c r="U10" s="10">
        <f>IF(V10&gt;0,W10/V10,0)</f>
        <v>310.10000000000002</v>
      </c>
      <c r="V10" s="9">
        <f>VLOOKUP(A10,Formelhilfe!$A$9:$P$44,16,FALSE)</f>
        <v>12</v>
      </c>
      <c r="W10" s="11">
        <f>SUM(C10:H10,L10:Q10)</f>
        <v>3721.2000000000003</v>
      </c>
    </row>
    <row r="11" spans="1:23" ht="20.25" customHeight="1" x14ac:dyDescent="0.5">
      <c r="A11" s="209" t="s">
        <v>101</v>
      </c>
      <c r="B11" s="95" t="str">
        <f>VLOOKUP(A11,'Wettkampf 1'!$B$10:$C$45,2,FALSE)</f>
        <v>Breddenberg I</v>
      </c>
      <c r="C11" s="9">
        <f>VLOOKUP(A11,'Wettkampf 1'!$B$10:$D$45,3,FALSE)</f>
        <v>311.5</v>
      </c>
      <c r="D11" s="9">
        <f>VLOOKUP($A11,'2'!$B$10:$D$45,3,FALSE)</f>
        <v>309.2</v>
      </c>
      <c r="E11" s="9">
        <f>VLOOKUP($A11,'3'!$B$10:$D$45,3,FALSE)</f>
        <v>311.7</v>
      </c>
      <c r="F11" s="9">
        <f>VLOOKUP($A11,'4'!$B$10:$D$45,3,FALSE)</f>
        <v>311.3</v>
      </c>
      <c r="G11" s="9">
        <f>VLOOKUP($A11,'5'!$B$10:$D$45,3,FALSE)</f>
        <v>309.10000000000002</v>
      </c>
      <c r="H11" s="9">
        <f>VLOOKUP($A11,'6'!$B$10:$D$45,3,FALSE)</f>
        <v>310.89999999999998</v>
      </c>
      <c r="I11" s="9">
        <f>IF(J11 &gt; 0,K11/J11,0)</f>
        <v>310.61666666666673</v>
      </c>
      <c r="J11" s="9">
        <f>VLOOKUP(A11,Formelhilfe!$A$9:$H$44,8,FALSE)</f>
        <v>6</v>
      </c>
      <c r="K11" s="10">
        <f>SUM(C11:H11)</f>
        <v>1863.7000000000003</v>
      </c>
      <c r="L11" s="9">
        <f>VLOOKUP($A11,'7'!$B$10:$D$45,3,FALSE)</f>
        <v>312.89999999999998</v>
      </c>
      <c r="M11" s="9">
        <f>VLOOKUP($A11,'8'!$B$10:$D$45,3,FALSE)</f>
        <v>307.5</v>
      </c>
      <c r="N11" s="9">
        <f>VLOOKUP($A11,'9'!$B$10:$D$45,3,FALSE)</f>
        <v>309.10000000000002</v>
      </c>
      <c r="O11" s="9">
        <f>VLOOKUP($A11,'10'!$B$10:$D$45,3,FALSE)</f>
        <v>302.8</v>
      </c>
      <c r="P11" s="9">
        <f>VLOOKUP($A11,'11'!$B$10:$D$45,3,FALSE)</f>
        <v>312.89999999999998</v>
      </c>
      <c r="Q11" s="9">
        <f>VLOOKUP($A11,'12'!$B$10:$D$45,3,FALSE)</f>
        <v>308.60000000000002</v>
      </c>
      <c r="R11" s="10">
        <f>IF(S11 &gt;0,T11/S11,0)</f>
        <v>308.96666666666664</v>
      </c>
      <c r="S11" s="9">
        <f>VLOOKUP(A11,Formelhilfe!$A$9:$O$44,15,FALSE)</f>
        <v>6</v>
      </c>
      <c r="T11" s="10">
        <f>SUM(L11:Q11)</f>
        <v>1853.7999999999997</v>
      </c>
      <c r="U11" s="10">
        <f>IF(V11&gt;0,W11/V11,0)</f>
        <v>309.79166666666669</v>
      </c>
      <c r="V11" s="9">
        <f>VLOOKUP(A11,Formelhilfe!$A$9:$P$44,16,FALSE)</f>
        <v>12</v>
      </c>
      <c r="W11" s="11">
        <f>SUM(C11:H11,L11:Q11)</f>
        <v>3717.5000000000005</v>
      </c>
    </row>
    <row r="12" spans="1:23" ht="20.25" customHeight="1" x14ac:dyDescent="0.5">
      <c r="A12" s="209" t="s">
        <v>115</v>
      </c>
      <c r="B12" s="95" t="str">
        <f>VLOOKUP(A12,'Wettkampf 1'!$B$10:$C$45,2,FALSE)</f>
        <v>Spahnharrenstätte V</v>
      </c>
      <c r="C12" s="9">
        <f>VLOOKUP(A12,'Wettkampf 1'!$B$10:$D$45,3,FALSE)</f>
        <v>312.39999999999998</v>
      </c>
      <c r="D12" s="9">
        <f>VLOOKUP($A12,'2'!$B$10:$D$45,3,FALSE)</f>
        <v>303.60000000000002</v>
      </c>
      <c r="E12" s="9">
        <f>VLOOKUP($A12,'3'!$B$10:$D$45,3,FALSE)</f>
        <v>307.2</v>
      </c>
      <c r="F12" s="9">
        <f>VLOOKUP($A12,'4'!$B$10:$D$45,3,FALSE)</f>
        <v>311.8</v>
      </c>
      <c r="G12" s="9">
        <f>VLOOKUP($A12,'5'!$B$10:$D$45,3,FALSE)</f>
        <v>310.2</v>
      </c>
      <c r="H12" s="9">
        <f>VLOOKUP($A12,'6'!$B$10:$D$45,3,FALSE)</f>
        <v>304.5</v>
      </c>
      <c r="I12" s="9">
        <f>IF(J12 &gt; 0,K12/J12,0)</f>
        <v>308.28333333333336</v>
      </c>
      <c r="J12" s="9">
        <f>VLOOKUP(A12,Formelhilfe!$A$9:$H$44,8,FALSE)</f>
        <v>6</v>
      </c>
      <c r="K12" s="10">
        <f>SUM(C12:H12)</f>
        <v>1849.7</v>
      </c>
      <c r="L12" s="9">
        <f>VLOOKUP($A12,'7'!$B$10:$D$45,3,FALSE)</f>
        <v>305.10000000000002</v>
      </c>
      <c r="M12" s="9">
        <f>VLOOKUP($A12,'8'!$B$10:$D$45,3,FALSE)</f>
        <v>307.7</v>
      </c>
      <c r="N12" s="9">
        <f>VLOOKUP($A12,'9'!$B$10:$D$45,3,FALSE)</f>
        <v>310.2</v>
      </c>
      <c r="O12" s="9">
        <f>VLOOKUP($A12,'10'!$B$10:$D$45,3,FALSE)</f>
        <v>311.5</v>
      </c>
      <c r="P12" s="9">
        <f>VLOOKUP($A12,'11'!$B$10:$D$45,3,FALSE)</f>
        <v>309.60000000000002</v>
      </c>
      <c r="Q12" s="9">
        <f>VLOOKUP($A12,'12'!$B$10:$D$45,3,FALSE)</f>
        <v>310.8</v>
      </c>
      <c r="R12" s="10">
        <f>IF(S12 &gt;0,T12/S12,0)</f>
        <v>309.14999999999998</v>
      </c>
      <c r="S12" s="9">
        <f>VLOOKUP(A12,Formelhilfe!$A$9:$O$44,15,FALSE)</f>
        <v>6</v>
      </c>
      <c r="T12" s="10">
        <f>SUM(L12:Q12)</f>
        <v>1854.8999999999999</v>
      </c>
      <c r="U12" s="10">
        <f>IF(V12&gt;0,W12/V12,0)</f>
        <v>308.71666666666664</v>
      </c>
      <c r="V12" s="9">
        <f>VLOOKUP(A12,Formelhilfe!$A$9:$P$44,16,FALSE)</f>
        <v>12</v>
      </c>
      <c r="W12" s="11">
        <f>SUM(C12:H12,L12:Q12)</f>
        <v>3704.6</v>
      </c>
    </row>
    <row r="13" spans="1:23" ht="20.25" customHeight="1" x14ac:dyDescent="0.5">
      <c r="A13" s="209" t="s">
        <v>99</v>
      </c>
      <c r="B13" s="95" t="str">
        <f>VLOOKUP(A13,'Wettkampf 1'!$B$10:$C$45,2,FALSE)</f>
        <v>Breddenberg I</v>
      </c>
      <c r="C13" s="9">
        <f>VLOOKUP(A13,'Wettkampf 1'!$B$10:$D$45,3,FALSE)</f>
        <v>305</v>
      </c>
      <c r="D13" s="9">
        <f>VLOOKUP($A13,'2'!$B$10:$D$45,3,FALSE)</f>
        <v>306.3</v>
      </c>
      <c r="E13" s="9">
        <f>VLOOKUP($A13,'3'!$B$10:$D$45,3,FALSE)</f>
        <v>301.39999999999998</v>
      </c>
      <c r="F13" s="9">
        <f>VLOOKUP($A13,'4'!$B$10:$D$45,3,FALSE)</f>
        <v>302.3</v>
      </c>
      <c r="G13" s="9">
        <f>VLOOKUP($A13,'5'!$B$10:$D$45,3,FALSE)</f>
        <v>314.10000000000002</v>
      </c>
      <c r="H13" s="9">
        <f>VLOOKUP($A13,'6'!$B$10:$D$45,3,FALSE)</f>
        <v>305.2</v>
      </c>
      <c r="I13" s="9">
        <f>IF(J13 &gt; 0,K13/J13,0)</f>
        <v>305.71666666666664</v>
      </c>
      <c r="J13" s="9">
        <f>VLOOKUP(A13,Formelhilfe!$A$9:$H$44,8,FALSE)</f>
        <v>6</v>
      </c>
      <c r="K13" s="10">
        <f>SUM(C13:H13)</f>
        <v>1834.3</v>
      </c>
      <c r="L13" s="9">
        <f>VLOOKUP($A13,'7'!$B$10:$D$45,3,FALSE)</f>
        <v>312</v>
      </c>
      <c r="M13" s="9">
        <f>VLOOKUP($A13,'8'!$B$10:$D$45,3,FALSE)</f>
        <v>309.5</v>
      </c>
      <c r="N13" s="9">
        <f>VLOOKUP($A13,'9'!$B$10:$D$45,3,FALSE)</f>
        <v>314.5</v>
      </c>
      <c r="O13" s="9">
        <f>VLOOKUP($A13,'10'!$B$10:$D$45,3,FALSE)</f>
        <v>310</v>
      </c>
      <c r="P13" s="9">
        <f>VLOOKUP($A13,'11'!$B$10:$D$45,3,FALSE)</f>
        <v>309.2</v>
      </c>
      <c r="Q13" s="9">
        <f>VLOOKUP($A13,'12'!$B$10:$D$45,3,FALSE)</f>
        <v>309.39999999999998</v>
      </c>
      <c r="R13" s="10">
        <f>IF(S13 &gt;0,T13/S13,0)</f>
        <v>310.76666666666665</v>
      </c>
      <c r="S13" s="9">
        <f>VLOOKUP(A13,Formelhilfe!$A$9:$O$44,15,FALSE)</f>
        <v>6</v>
      </c>
      <c r="T13" s="10">
        <f>SUM(L13:Q13)</f>
        <v>1864.6</v>
      </c>
      <c r="U13" s="10">
        <f>IF(V13&gt;0,W13/V13,0)</f>
        <v>308.24166666666667</v>
      </c>
      <c r="V13" s="9">
        <f>VLOOKUP(A13,Formelhilfe!$A$9:$P$44,16,FALSE)</f>
        <v>12</v>
      </c>
      <c r="W13" s="11">
        <f>SUM(C13:H13,L13:Q13)</f>
        <v>3698.9</v>
      </c>
    </row>
    <row r="14" spans="1:23" ht="20.25" customHeight="1" x14ac:dyDescent="0.5">
      <c r="A14" s="209" t="s">
        <v>100</v>
      </c>
      <c r="B14" s="95" t="str">
        <f>VLOOKUP(A14,'Wettkampf 1'!$B$10:$C$45,2,FALSE)</f>
        <v>Breddenberg I</v>
      </c>
      <c r="C14" s="9">
        <f>VLOOKUP(A14,'Wettkampf 1'!$B$10:$D$45,3,FALSE)</f>
        <v>306.39999999999998</v>
      </c>
      <c r="D14" s="9">
        <f>VLOOKUP($A14,'2'!$B$10:$D$45,3,FALSE)</f>
        <v>300.5</v>
      </c>
      <c r="E14" s="9">
        <f>VLOOKUP($A14,'3'!$B$10:$D$45,3,FALSE)</f>
        <v>306.5</v>
      </c>
      <c r="F14" s="9">
        <f>VLOOKUP($A14,'4'!$B$10:$D$45,3,FALSE)</f>
        <v>308.89999999999998</v>
      </c>
      <c r="G14" s="9">
        <f>VLOOKUP($A14,'5'!$B$10:$D$45,3,FALSE)</f>
        <v>312.3</v>
      </c>
      <c r="H14" s="9">
        <f>VLOOKUP($A14,'6'!$B$10:$D$45,3,FALSE)</f>
        <v>310.10000000000002</v>
      </c>
      <c r="I14" s="9">
        <f>IF(J14 &gt; 0,K14/J14,0)</f>
        <v>307.45</v>
      </c>
      <c r="J14" s="9">
        <f>VLOOKUP(A14,Formelhilfe!$A$9:$H$44,8,FALSE)</f>
        <v>6</v>
      </c>
      <c r="K14" s="10">
        <f>SUM(C14:H14)</f>
        <v>1844.6999999999998</v>
      </c>
      <c r="L14" s="9">
        <f>VLOOKUP($A14,'7'!$B$10:$D$45,3,FALSE)</f>
        <v>307.2</v>
      </c>
      <c r="M14" s="9">
        <f>VLOOKUP($A14,'8'!$B$10:$D$45,3,FALSE)</f>
        <v>305.8</v>
      </c>
      <c r="N14" s="9">
        <f>VLOOKUP($A14,'9'!$B$10:$D$45,3,FALSE)</f>
        <v>306.2</v>
      </c>
      <c r="O14" s="9">
        <f>VLOOKUP($A14,'10'!$B$10:$D$45,3,FALSE)</f>
        <v>307.5</v>
      </c>
      <c r="P14" s="9">
        <f>VLOOKUP($A14,'11'!$B$10:$D$45,3,FALSE)</f>
        <v>308.60000000000002</v>
      </c>
      <c r="Q14" s="9">
        <f>VLOOKUP($A14,'12'!$B$10:$D$45,3,FALSE)</f>
        <v>310</v>
      </c>
      <c r="R14" s="10">
        <f>IF(S14 &gt;0,T14/S14,0)</f>
        <v>307.55</v>
      </c>
      <c r="S14" s="9">
        <f>VLOOKUP(A14,Formelhilfe!$A$9:$O$44,15,FALSE)</f>
        <v>6</v>
      </c>
      <c r="T14" s="10">
        <f>SUM(L14:Q14)</f>
        <v>1845.3000000000002</v>
      </c>
      <c r="U14" s="10">
        <f>IF(V14&gt;0,W14/V14,0)</f>
        <v>307.49999999999994</v>
      </c>
      <c r="V14" s="9">
        <f>VLOOKUP(A14,Formelhilfe!$A$9:$P$44,16,FALSE)</f>
        <v>12</v>
      </c>
      <c r="W14" s="11">
        <f>SUM(C14:H14,L14:Q14)</f>
        <v>3689.9999999999995</v>
      </c>
    </row>
    <row r="15" spans="1:23" ht="20.25" customHeight="1" x14ac:dyDescent="0.5">
      <c r="A15" s="209" t="s">
        <v>114</v>
      </c>
      <c r="B15" s="95" t="str">
        <f>VLOOKUP(A15,'Wettkampf 1'!$B$10:$C$45,2,FALSE)</f>
        <v>Spahnharrenstätte V</v>
      </c>
      <c r="C15" s="9">
        <f>VLOOKUP(A15,'Wettkampf 1'!$B$10:$D$45,3,FALSE)</f>
        <v>304.2</v>
      </c>
      <c r="D15" s="9">
        <f>VLOOKUP($A15,'2'!$B$10:$D$45,3,FALSE)</f>
        <v>301</v>
      </c>
      <c r="E15" s="9">
        <f>VLOOKUP($A15,'3'!$B$10:$D$45,3,FALSE)</f>
        <v>308.39999999999998</v>
      </c>
      <c r="F15" s="9">
        <f>VLOOKUP($A15,'4'!$B$10:$D$45,3,FALSE)</f>
        <v>306.39999999999998</v>
      </c>
      <c r="G15" s="9">
        <f>VLOOKUP($A15,'5'!$B$10:$D$45,3,FALSE)</f>
        <v>300.8</v>
      </c>
      <c r="H15" s="9">
        <f>VLOOKUP($A15,'6'!$B$10:$D$45,3,FALSE)</f>
        <v>308</v>
      </c>
      <c r="I15" s="9">
        <f>IF(J15 &gt; 0,K15/J15,0)</f>
        <v>304.8</v>
      </c>
      <c r="J15" s="9">
        <f>VLOOKUP(A15,Formelhilfe!$A$9:$H$44,8,FALSE)</f>
        <v>6</v>
      </c>
      <c r="K15" s="10">
        <f>SUM(C15:H15)</f>
        <v>1828.8</v>
      </c>
      <c r="L15" s="9">
        <f>VLOOKUP($A15,'7'!$B$10:$D$45,3,FALSE)</f>
        <v>303.89999999999998</v>
      </c>
      <c r="M15" s="9">
        <f>VLOOKUP($A15,'8'!$B$10:$D$45,3,FALSE)</f>
        <v>308.39999999999998</v>
      </c>
      <c r="N15" s="9">
        <f>VLOOKUP($A15,'9'!$B$10:$D$45,3,FALSE)</f>
        <v>306.60000000000002</v>
      </c>
      <c r="O15" s="9">
        <f>VLOOKUP($A15,'10'!$B$10:$D$45,3,FALSE)</f>
        <v>310</v>
      </c>
      <c r="P15" s="9">
        <f>VLOOKUP($A15,'11'!$B$10:$D$45,3,FALSE)</f>
        <v>309.3</v>
      </c>
      <c r="Q15" s="9">
        <f>VLOOKUP($A15,'12'!$B$10:$D$45,3,FALSE)</f>
        <v>305</v>
      </c>
      <c r="R15" s="10">
        <f>IF(S15 &gt;0,T15/S15,0)</f>
        <v>307.2</v>
      </c>
      <c r="S15" s="9">
        <f>VLOOKUP(A15,Formelhilfe!$A$9:$O$44,15,FALSE)</f>
        <v>6</v>
      </c>
      <c r="T15" s="10">
        <f>SUM(L15:Q15)</f>
        <v>1843.2</v>
      </c>
      <c r="U15" s="10">
        <f>IF(V15&gt;0,W15/V15,0)</f>
        <v>306</v>
      </c>
      <c r="V15" s="9">
        <f>VLOOKUP(A15,Formelhilfe!$A$9:$P$44,16,FALSE)</f>
        <v>12</v>
      </c>
      <c r="W15" s="11">
        <f>SUM(C15:H15,L15:Q15)</f>
        <v>3672</v>
      </c>
    </row>
    <row r="16" spans="1:23" ht="20.25" customHeight="1" x14ac:dyDescent="0.5">
      <c r="A16" s="209" t="s">
        <v>118</v>
      </c>
      <c r="B16" s="95" t="str">
        <f>VLOOKUP(A16,'Wettkampf 1'!$B$10:$C$45,2,FALSE)</f>
        <v>Lahn IV</v>
      </c>
      <c r="C16" s="9">
        <f>VLOOKUP(A16,'Wettkampf 1'!$B$10:$D$45,3,FALSE)</f>
        <v>310.10000000000002</v>
      </c>
      <c r="D16" s="9">
        <f>VLOOKUP($A16,'2'!$B$10:$D$45,3,FALSE)</f>
        <v>308</v>
      </c>
      <c r="E16" s="9">
        <f>VLOOKUP($A16,'3'!$B$10:$D$45,3,FALSE)</f>
        <v>301.7</v>
      </c>
      <c r="F16" s="9">
        <f>VLOOKUP($A16,'4'!$B$10:$D$45,3,FALSE)</f>
        <v>302.60000000000002</v>
      </c>
      <c r="G16" s="9">
        <f>VLOOKUP($A16,'5'!$B$10:$D$45,3,FALSE)</f>
        <v>301.2</v>
      </c>
      <c r="H16" s="9">
        <f>VLOOKUP($A16,'6'!$B$10:$D$45,3,FALSE)</f>
        <v>308</v>
      </c>
      <c r="I16" s="9">
        <f>IF(J16 &gt; 0,K16/J16,0)</f>
        <v>305.26666666666671</v>
      </c>
      <c r="J16" s="9">
        <f>VLOOKUP(A16,Formelhilfe!$A$9:$H$44,8,FALSE)</f>
        <v>6</v>
      </c>
      <c r="K16" s="10">
        <f>SUM(C16:H16)</f>
        <v>1831.6000000000001</v>
      </c>
      <c r="L16" s="9">
        <f>VLOOKUP($A16,'7'!$B$10:$D$45,3,FALSE)</f>
        <v>299</v>
      </c>
      <c r="M16" s="9">
        <f>VLOOKUP($A16,'8'!$B$10:$D$45,3,FALSE)</f>
        <v>305.39999999999998</v>
      </c>
      <c r="N16" s="9">
        <f>VLOOKUP($A16,'9'!$B$10:$D$45,3,FALSE)</f>
        <v>304.10000000000002</v>
      </c>
      <c r="O16" s="9">
        <f>VLOOKUP($A16,'10'!$B$10:$D$45,3,FALSE)</f>
        <v>306.10000000000002</v>
      </c>
      <c r="P16" s="9">
        <f>VLOOKUP($A16,'11'!$B$10:$D$45,3,FALSE)</f>
        <v>305.7</v>
      </c>
      <c r="Q16" s="9">
        <f>VLOOKUP($A16,'12'!$B$10:$D$45,3,FALSE)</f>
        <v>309.8</v>
      </c>
      <c r="R16" s="10">
        <f>IF(S16 &gt;0,T16/S16,0)</f>
        <v>305.01666666666665</v>
      </c>
      <c r="S16" s="9">
        <f>VLOOKUP(A16,Formelhilfe!$A$9:$O$44,15,FALSE)</f>
        <v>6</v>
      </c>
      <c r="T16" s="10">
        <f>SUM(L16:Q16)</f>
        <v>1830.1</v>
      </c>
      <c r="U16" s="10">
        <f>IF(V16&gt;0,W16/V16,0)</f>
        <v>305.14166666666671</v>
      </c>
      <c r="V16" s="9">
        <f>VLOOKUP(A16,Formelhilfe!$A$9:$P$44,16,FALSE)</f>
        <v>12</v>
      </c>
      <c r="W16" s="11">
        <f>SUM(C16:H16,L16:Q16)</f>
        <v>3661.7000000000003</v>
      </c>
    </row>
    <row r="17" spans="1:45" ht="20.25" customHeight="1" x14ac:dyDescent="0.5">
      <c r="A17" s="209" t="s">
        <v>120</v>
      </c>
      <c r="B17" s="95" t="str">
        <f>VLOOKUP(A17,'Wettkampf 1'!$B$10:$C$45,2,FALSE)</f>
        <v>Lahn IV</v>
      </c>
      <c r="C17" s="9">
        <f>VLOOKUP(A17,'Wettkampf 1'!$B$10:$D$45,3,FALSE)</f>
        <v>304.10000000000002</v>
      </c>
      <c r="D17" s="9">
        <f>VLOOKUP($A17,'2'!$B$10:$D$45,3,FALSE)</f>
        <v>304.39999999999998</v>
      </c>
      <c r="E17" s="9">
        <f>VLOOKUP($A17,'3'!$B$10:$D$45,3,FALSE)</f>
        <v>300.3</v>
      </c>
      <c r="F17" s="9">
        <f>VLOOKUP($A17,'4'!$B$10:$D$45,3,FALSE)</f>
        <v>303.10000000000002</v>
      </c>
      <c r="G17" s="9">
        <f>VLOOKUP($A17,'5'!$B$10:$D$45,3,FALSE)</f>
        <v>305.89999999999998</v>
      </c>
      <c r="H17" s="9">
        <f>VLOOKUP($A17,'6'!$B$10:$D$45,3,FALSE)</f>
        <v>304.60000000000002</v>
      </c>
      <c r="I17" s="9">
        <f>IF(J17 &gt; 0,K17/J17,0)</f>
        <v>303.73333333333335</v>
      </c>
      <c r="J17" s="9">
        <f>VLOOKUP(A17,Formelhilfe!$A$9:$H$44,8,FALSE)</f>
        <v>6</v>
      </c>
      <c r="K17" s="10">
        <f>SUM(C17:H17)</f>
        <v>1822.4</v>
      </c>
      <c r="L17" s="9">
        <f>VLOOKUP($A17,'7'!$B$10:$D$45,3,FALSE)</f>
        <v>310.10000000000002</v>
      </c>
      <c r="M17" s="9">
        <f>VLOOKUP($A17,'8'!$B$10:$D$45,3,FALSE)</f>
        <v>307</v>
      </c>
      <c r="N17" s="9">
        <f>VLOOKUP($A17,'9'!$B$10:$D$45,3,FALSE)</f>
        <v>310.3</v>
      </c>
      <c r="O17" s="9">
        <f>VLOOKUP($A17,'10'!$B$10:$D$45,3,FALSE)</f>
        <v>309.89999999999998</v>
      </c>
      <c r="P17" s="9">
        <f>VLOOKUP($A17,'11'!$B$10:$D$45,3,FALSE)</f>
        <v>307</v>
      </c>
      <c r="Q17" s="9">
        <f>VLOOKUP($A17,'12'!$B$10:$D$45,3,FALSE)</f>
        <v>295</v>
      </c>
      <c r="R17" s="10">
        <f>IF(S17 &gt;0,T17/S17,0)</f>
        <v>306.55</v>
      </c>
      <c r="S17" s="9">
        <f>VLOOKUP(A17,Formelhilfe!$A$9:$O$44,15,FALSE)</f>
        <v>6</v>
      </c>
      <c r="T17" s="10">
        <f>SUM(L17:Q17)</f>
        <v>1839.3000000000002</v>
      </c>
      <c r="U17" s="10">
        <f>IF(V17&gt;0,W17/V17,0)</f>
        <v>305.14166666666671</v>
      </c>
      <c r="V17" s="9">
        <f>VLOOKUP(A17,Formelhilfe!$A$9:$P$44,16,FALSE)</f>
        <v>12</v>
      </c>
      <c r="W17" s="11">
        <f>SUM(C17:H17,L17:Q17)</f>
        <v>3661.7000000000003</v>
      </c>
    </row>
    <row r="18" spans="1:45" ht="20.25" customHeight="1" x14ac:dyDescent="0.5">
      <c r="A18" s="209" t="s">
        <v>96</v>
      </c>
      <c r="B18" s="95" t="str">
        <f>VLOOKUP(A18,'Wettkampf 1'!$B$10:$C$45,2,FALSE)</f>
        <v>Breddenberg I</v>
      </c>
      <c r="C18" s="9">
        <f>VLOOKUP(A18,'Wettkampf 1'!$B$10:$D$45,3,FALSE)</f>
        <v>308</v>
      </c>
      <c r="D18" s="9">
        <f>VLOOKUP($A18,'2'!$B$10:$D$45,3,FALSE)</f>
        <v>303.5</v>
      </c>
      <c r="E18" s="9">
        <f>VLOOKUP($A18,'3'!$B$10:$D$45,3,FALSE)</f>
        <v>305.7</v>
      </c>
      <c r="F18" s="9">
        <f>VLOOKUP($A18,'4'!$B$10:$D$45,3,FALSE)</f>
        <v>305.39999999999998</v>
      </c>
      <c r="G18" s="9">
        <f>VLOOKUP($A18,'5'!$B$10:$D$45,3,FALSE)</f>
        <v>303.89999999999998</v>
      </c>
      <c r="H18" s="9">
        <f>VLOOKUP($A18,'6'!$B$10:$D$45,3,FALSE)</f>
        <v>304.5</v>
      </c>
      <c r="I18" s="9">
        <f>IF(J18 &gt; 0,K18/J18,0)</f>
        <v>305.16666666666669</v>
      </c>
      <c r="J18" s="9">
        <f>VLOOKUP(A18,Formelhilfe!$A$9:$H$44,8,FALSE)</f>
        <v>6</v>
      </c>
      <c r="K18" s="10">
        <f>SUM(C18:H18)</f>
        <v>1831</v>
      </c>
      <c r="L18" s="9">
        <f>VLOOKUP($A18,'7'!$B$10:$D$45,3,FALSE)</f>
        <v>300.89999999999998</v>
      </c>
      <c r="M18" s="9">
        <f>VLOOKUP($A18,'8'!$B$10:$D$45,3,FALSE)</f>
        <v>300.60000000000002</v>
      </c>
      <c r="N18" s="9">
        <f>VLOOKUP($A18,'9'!$B$10:$D$45,3,FALSE)</f>
        <v>304.60000000000002</v>
      </c>
      <c r="O18" s="9">
        <f>VLOOKUP($A18,'10'!$B$10:$D$45,3,FALSE)</f>
        <v>301.2</v>
      </c>
      <c r="P18" s="9">
        <f>VLOOKUP($A18,'11'!$B$10:$D$45,3,FALSE)</f>
        <v>303.89999999999998</v>
      </c>
      <c r="Q18" s="9">
        <f>VLOOKUP($A18,'12'!$B$10:$D$45,3,FALSE)</f>
        <v>303.39999999999998</v>
      </c>
      <c r="R18" s="10">
        <f>IF(S18 &gt;0,T18/S18,0)</f>
        <v>302.43333333333334</v>
      </c>
      <c r="S18" s="9">
        <f>VLOOKUP(A18,Formelhilfe!$A$9:$O$44,15,FALSE)</f>
        <v>6</v>
      </c>
      <c r="T18" s="10">
        <f>SUM(L18:Q18)</f>
        <v>1814.6</v>
      </c>
      <c r="U18" s="10">
        <f>IF(V18&gt;0,W18/V18,0)</f>
        <v>303.8</v>
      </c>
      <c r="V18" s="9">
        <f>VLOOKUP(A18,Formelhilfe!$A$9:$P$44,16,FALSE)</f>
        <v>12</v>
      </c>
      <c r="W18" s="11">
        <f>SUM(C18:H18,L18:Q18)</f>
        <v>3645.6</v>
      </c>
    </row>
    <row r="19" spans="1:45" ht="20.25" customHeight="1" x14ac:dyDescent="0.5">
      <c r="A19" s="209" t="s">
        <v>106</v>
      </c>
      <c r="B19" s="95" t="str">
        <f>VLOOKUP(A19,'Wettkampf 1'!$B$10:$C$45,2,FALSE)</f>
        <v>Esterwegen I</v>
      </c>
      <c r="C19" s="9">
        <f>VLOOKUP(A19,'Wettkampf 1'!$B$10:$D$45,3,FALSE)</f>
        <v>309.89999999999998</v>
      </c>
      <c r="D19" s="9">
        <f>VLOOKUP($A19,'2'!$B$10:$D$45,3,FALSE)</f>
        <v>301.2</v>
      </c>
      <c r="E19" s="9">
        <f>VLOOKUP($A19,'3'!$B$10:$D$45,3,FALSE)</f>
        <v>303.89999999999998</v>
      </c>
      <c r="F19" s="9">
        <f>VLOOKUP($A19,'4'!$B$10:$D$45,3,FALSE)</f>
        <v>306.2</v>
      </c>
      <c r="G19" s="9">
        <f>VLOOKUP($A19,'5'!$B$10:$D$45,3,FALSE)</f>
        <v>307.8</v>
      </c>
      <c r="H19" s="9">
        <f>VLOOKUP($A19,'6'!$B$10:$D$45,3,FALSE)</f>
        <v>308.7</v>
      </c>
      <c r="I19" s="9">
        <f>IF(J19 &gt; 0,K19/J19,0)</f>
        <v>306.2833333333333</v>
      </c>
      <c r="J19" s="9">
        <f>VLOOKUP(A19,Formelhilfe!$A$9:$H$44,8,FALSE)</f>
        <v>6</v>
      </c>
      <c r="K19" s="10">
        <f>SUM(C19:H19)</f>
        <v>1837.6999999999998</v>
      </c>
      <c r="L19" s="9">
        <f>VLOOKUP($A19,'7'!$B$10:$D$45,3,FALSE)</f>
        <v>304.8</v>
      </c>
      <c r="M19" s="9">
        <f>VLOOKUP($A19,'8'!$B$10:$D$45,3,FALSE)</f>
        <v>298.8</v>
      </c>
      <c r="N19" s="9">
        <f>VLOOKUP($A19,'9'!$B$10:$D$45,3,FALSE)</f>
        <v>297.60000000000002</v>
      </c>
      <c r="O19" s="9">
        <f>VLOOKUP($A19,'10'!$B$10:$D$45,3,FALSE)</f>
        <v>295.7</v>
      </c>
      <c r="P19" s="9">
        <f>VLOOKUP($A19,'11'!$B$10:$D$45,3,FALSE)</f>
        <v>304.3</v>
      </c>
      <c r="Q19" s="9">
        <f>VLOOKUP($A19,'12'!$B$10:$D$45,3,FALSE)</f>
        <v>306.7</v>
      </c>
      <c r="R19" s="10">
        <f>IF(S19 &gt;0,T19/S19,0)</f>
        <v>301.31666666666666</v>
      </c>
      <c r="S19" s="9">
        <f>VLOOKUP(A19,Formelhilfe!$A$9:$O$44,15,FALSE)</f>
        <v>6</v>
      </c>
      <c r="T19" s="10">
        <f>SUM(L19:Q19)</f>
        <v>1807.9</v>
      </c>
      <c r="U19" s="10">
        <f>IF(V19&gt;0,W19/V19,0)</f>
        <v>303.8</v>
      </c>
      <c r="V19" s="9">
        <f>VLOOKUP(A19,Formelhilfe!$A$9:$P$44,16,FALSE)</f>
        <v>12</v>
      </c>
      <c r="W19" s="11">
        <f>SUM(C19:H19,L19:Q19)</f>
        <v>3645.6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9" t="s">
        <v>124</v>
      </c>
      <c r="B20" s="95" t="str">
        <f>VLOOKUP(A20,'Wettkampf 1'!$B$10:$C$45,2,FALSE)</f>
        <v>Sögel II</v>
      </c>
      <c r="C20" s="9">
        <f>VLOOKUP(A20,'Wettkampf 1'!$B$10:$D$45,3,FALSE)</f>
        <v>309.3</v>
      </c>
      <c r="D20" s="9">
        <f>VLOOKUP($A20,'2'!$B$10:$D$45,3,FALSE)</f>
        <v>307.2</v>
      </c>
      <c r="E20" s="9">
        <f>VLOOKUP($A20,'3'!$B$10:$D$45,3,FALSE)</f>
        <v>302.8</v>
      </c>
      <c r="F20" s="9">
        <f>VLOOKUP($A20,'4'!$B$10:$D$45,3,FALSE)</f>
        <v>299.5</v>
      </c>
      <c r="G20" s="9">
        <f>VLOOKUP($A20,'5'!$B$10:$D$45,3,FALSE)</f>
        <v>305.39999999999998</v>
      </c>
      <c r="H20" s="9">
        <f>VLOOKUP($A20,'6'!$B$10:$D$45,3,FALSE)</f>
        <v>304.2</v>
      </c>
      <c r="I20" s="9">
        <f>IF(J20 &gt; 0,K20/J20,0)</f>
        <v>304.73333333333329</v>
      </c>
      <c r="J20" s="9">
        <f>VLOOKUP(A20,Formelhilfe!$A$9:$H$44,8,FALSE)</f>
        <v>6</v>
      </c>
      <c r="K20" s="10">
        <f>SUM(C20:H20)</f>
        <v>1828.3999999999999</v>
      </c>
      <c r="L20" s="9">
        <f>VLOOKUP($A20,'7'!$B$10:$D$45,3,FALSE)</f>
        <v>297.89999999999998</v>
      </c>
      <c r="M20" s="9">
        <f>VLOOKUP($A20,'8'!$B$10:$D$45,3,FALSE)</f>
        <v>301</v>
      </c>
      <c r="N20" s="9">
        <f>VLOOKUP($A20,'9'!$B$10:$D$45,3,FALSE)</f>
        <v>301.3</v>
      </c>
      <c r="O20" s="9">
        <f>VLOOKUP($A20,'10'!$B$10:$D$45,3,FALSE)</f>
        <v>300.89999999999998</v>
      </c>
      <c r="P20" s="9">
        <f>VLOOKUP($A20,'11'!$B$10:$D$45,3,FALSE)</f>
        <v>295.89999999999998</v>
      </c>
      <c r="Q20" s="9">
        <f>VLOOKUP($A20,'12'!$B$10:$D$45,3,FALSE)</f>
        <v>302.10000000000002</v>
      </c>
      <c r="R20" s="10">
        <f>IF(S20 &gt;0,T20/S20,0)</f>
        <v>299.84999999999997</v>
      </c>
      <c r="S20" s="9">
        <f>VLOOKUP(A20,Formelhilfe!$A$9:$O$44,15,FALSE)</f>
        <v>6</v>
      </c>
      <c r="T20" s="10">
        <f>SUM(L20:Q20)</f>
        <v>1799.1</v>
      </c>
      <c r="U20" s="10">
        <f>IF(V20&gt;0,W20/V20,0)</f>
        <v>302.29166666666669</v>
      </c>
      <c r="V20" s="9">
        <f>VLOOKUP(A20,Formelhilfe!$A$9:$P$44,16,FALSE)</f>
        <v>12</v>
      </c>
      <c r="W20" s="11">
        <f>SUM(C20:H20,L20:Q20)</f>
        <v>3627.5</v>
      </c>
    </row>
    <row r="21" spans="1:45" ht="20.25" customHeight="1" x14ac:dyDescent="0.5">
      <c r="A21" s="209" t="s">
        <v>110</v>
      </c>
      <c r="B21" s="95" t="str">
        <f>VLOOKUP(A21,'Wettkampf 1'!$B$10:$C$45,2,FALSE)</f>
        <v>Breddenberg II</v>
      </c>
      <c r="C21" s="9">
        <f>VLOOKUP(A21,'Wettkampf 1'!$B$10:$D$45,3,FALSE)</f>
        <v>302.10000000000002</v>
      </c>
      <c r="D21" s="9">
        <f>VLOOKUP($A21,'2'!$B$10:$D$45,3,FALSE)</f>
        <v>303</v>
      </c>
      <c r="E21" s="9">
        <f>VLOOKUP($A21,'3'!$B$10:$D$45,3,FALSE)</f>
        <v>301.3</v>
      </c>
      <c r="F21" s="9">
        <f>VLOOKUP($A21,'4'!$B$10:$D$45,3,FALSE)</f>
        <v>306</v>
      </c>
      <c r="G21" s="9">
        <f>VLOOKUP($A21,'5'!$B$10:$D$45,3,FALSE)</f>
        <v>303.60000000000002</v>
      </c>
      <c r="H21" s="9">
        <f>VLOOKUP($A21,'6'!$B$10:$D$45,3,FALSE)</f>
        <v>296.10000000000002</v>
      </c>
      <c r="I21" s="9">
        <f>IF(J21 &gt; 0,K21/J21,0)</f>
        <v>302.01666666666665</v>
      </c>
      <c r="J21" s="9">
        <f>VLOOKUP(A21,Formelhilfe!$A$9:$H$44,8,FALSE)</f>
        <v>6</v>
      </c>
      <c r="K21" s="10">
        <f>SUM(C21:H21)</f>
        <v>1812.1</v>
      </c>
      <c r="L21" s="9">
        <f>VLOOKUP($A21,'7'!$B$10:$D$45,3,FALSE)</f>
        <v>303.2</v>
      </c>
      <c r="M21" s="9">
        <f>VLOOKUP($A21,'8'!$B$10:$D$45,3,FALSE)</f>
        <v>305.89999999999998</v>
      </c>
      <c r="N21" s="9">
        <f>VLOOKUP($A21,'9'!$B$10:$D$45,3,FALSE)</f>
        <v>299.7</v>
      </c>
      <c r="O21" s="9">
        <f>VLOOKUP($A21,'10'!$B$10:$D$45,3,FALSE)</f>
        <v>298.39999999999998</v>
      </c>
      <c r="P21" s="9">
        <f>VLOOKUP($A21,'11'!$B$10:$D$45,3,FALSE)</f>
        <v>307.39999999999998</v>
      </c>
      <c r="Q21" s="9">
        <f>VLOOKUP($A21,'12'!$B$10:$D$45,3,FALSE)</f>
        <v>297.5</v>
      </c>
      <c r="R21" s="10">
        <f>IF(S21 &gt;0,T21/S21,0)</f>
        <v>302.01666666666665</v>
      </c>
      <c r="S21" s="9">
        <f>VLOOKUP(A21,Formelhilfe!$A$9:$O$44,15,FALSE)</f>
        <v>6</v>
      </c>
      <c r="T21" s="10">
        <f>SUM(L21:Q21)</f>
        <v>1812.1</v>
      </c>
      <c r="U21" s="10">
        <f>IF(V21&gt;0,W21/V21,0)</f>
        <v>302.01666666666665</v>
      </c>
      <c r="V21" s="9">
        <f>VLOOKUP(A21,Formelhilfe!$A$9:$P$44,16,FALSE)</f>
        <v>12</v>
      </c>
      <c r="W21" s="11">
        <f>SUM(C21:H21,L21:Q21)</f>
        <v>3624.2</v>
      </c>
    </row>
    <row r="22" spans="1:45" ht="20.25" customHeight="1" x14ac:dyDescent="0.5">
      <c r="A22" s="209" t="s">
        <v>121</v>
      </c>
      <c r="B22" s="95" t="str">
        <f>VLOOKUP(A22,'Wettkampf 1'!$B$10:$C$45,2,FALSE)</f>
        <v>Lahn IV</v>
      </c>
      <c r="C22" s="9">
        <f>VLOOKUP(A22,'Wettkampf 1'!$B$10:$D$45,3,FALSE)</f>
        <v>306.7</v>
      </c>
      <c r="D22" s="9">
        <f>VLOOKUP($A22,'2'!$B$10:$D$45,3,FALSE)</f>
        <v>187.2</v>
      </c>
      <c r="E22" s="9">
        <f>VLOOKUP($A22,'3'!$B$10:$D$45,3,FALSE)</f>
        <v>303.10000000000002</v>
      </c>
      <c r="F22" s="9">
        <f>VLOOKUP($A22,'4'!$B$10:$D$45,3,FALSE)</f>
        <v>304.89999999999998</v>
      </c>
      <c r="G22" s="9">
        <f>VLOOKUP($A22,'5'!$B$10:$D$45,3,FALSE)</f>
        <v>302.7</v>
      </c>
      <c r="H22" s="9">
        <f>VLOOKUP($A22,'6'!$B$10:$D$45,3,FALSE)</f>
        <v>302</v>
      </c>
      <c r="I22" s="9">
        <f>IF(J22 &gt; 0,K22/J22,0)</f>
        <v>284.43333333333334</v>
      </c>
      <c r="J22" s="9">
        <f>VLOOKUP(A22,Formelhilfe!$A$9:$H$44,8,FALSE)</f>
        <v>6</v>
      </c>
      <c r="K22" s="10">
        <f>SUM(C22:H22)</f>
        <v>1706.6000000000001</v>
      </c>
      <c r="L22" s="9">
        <f>VLOOKUP($A22,'7'!$B$10:$D$45,3,FALSE)</f>
        <v>305</v>
      </c>
      <c r="M22" s="9">
        <f>VLOOKUP($A22,'8'!$B$10:$D$45,3,FALSE)</f>
        <v>290.89999999999998</v>
      </c>
      <c r="N22" s="9">
        <f>VLOOKUP($A22,'9'!$B$10:$D$45,3,FALSE)</f>
        <v>306.10000000000002</v>
      </c>
      <c r="O22" s="9">
        <f>VLOOKUP($A22,'10'!$B$10:$D$45,3,FALSE)</f>
        <v>304.7</v>
      </c>
      <c r="P22" s="9">
        <f>VLOOKUP($A22,'11'!$B$10:$D$45,3,FALSE)</f>
        <v>305.60000000000002</v>
      </c>
      <c r="Q22" s="9">
        <f>VLOOKUP($A22,'12'!$B$10:$D$45,3,FALSE)</f>
        <v>308.60000000000002</v>
      </c>
      <c r="R22" s="10">
        <f>IF(S22 &gt;0,T22/S22,0)</f>
        <v>303.48333333333335</v>
      </c>
      <c r="S22" s="9">
        <f>VLOOKUP(A22,Formelhilfe!$A$9:$O$44,15,FALSE)</f>
        <v>6</v>
      </c>
      <c r="T22" s="10">
        <f>SUM(L22:Q22)</f>
        <v>1820.9</v>
      </c>
      <c r="U22" s="10">
        <f>IF(V22&gt;0,W22/V22,0)</f>
        <v>293.95833333333331</v>
      </c>
      <c r="V22" s="9">
        <f>VLOOKUP(A22,Formelhilfe!$A$9:$P$44,16,FALSE)</f>
        <v>12</v>
      </c>
      <c r="W22" s="11">
        <f>SUM(C22:H22,L22:Q22)</f>
        <v>3527.4999999999995</v>
      </c>
    </row>
    <row r="23" spans="1:45" ht="20.25" customHeight="1" x14ac:dyDescent="0.5">
      <c r="A23" s="209" t="s">
        <v>104</v>
      </c>
      <c r="B23" s="95" t="str">
        <f>VLOOKUP(A23,'Wettkampf 1'!$B$10:$C$45,2,FALSE)</f>
        <v>Esterwegen I</v>
      </c>
      <c r="C23" s="9">
        <f>VLOOKUP(A23,'Wettkampf 1'!$B$10:$D$45,3,FALSE)</f>
        <v>315.39999999999998</v>
      </c>
      <c r="D23" s="9">
        <f>VLOOKUP($A23,'2'!$B$10:$D$45,3,FALSE)</f>
        <v>303</v>
      </c>
      <c r="E23" s="9">
        <f>VLOOKUP($A23,'3'!$B$10:$D$45,3,FALSE)</f>
        <v>310</v>
      </c>
      <c r="F23" s="9">
        <f>VLOOKUP($A23,'4'!$B$10:$D$45,3,FALSE)</f>
        <v>307.60000000000002</v>
      </c>
      <c r="G23" s="9">
        <f>VLOOKUP($A23,'5'!$B$10:$D$45,3,FALSE)</f>
        <v>315.39999999999998</v>
      </c>
      <c r="H23" s="9">
        <f>VLOOKUP($A23,'6'!$B$10:$D$45,3,FALSE)</f>
        <v>300.39999999999998</v>
      </c>
      <c r="I23" s="9">
        <f>IF(J23 &gt; 0,K23/J23,0)</f>
        <v>308.63333333333338</v>
      </c>
      <c r="J23" s="9">
        <f>VLOOKUP(A23,Formelhilfe!$A$9:$H$44,8,FALSE)</f>
        <v>6</v>
      </c>
      <c r="K23" s="10">
        <f>SUM(C23:H23)</f>
        <v>1851.8000000000002</v>
      </c>
      <c r="L23" s="9">
        <f>VLOOKUP($A23,'7'!$B$10:$D$45,3,FALSE)</f>
        <v>311.2</v>
      </c>
      <c r="M23" s="9">
        <f>VLOOKUP($A23,'8'!$B$10:$D$45,3,FALSE)</f>
        <v>302.2</v>
      </c>
      <c r="N23" s="9">
        <f>VLOOKUP($A23,'9'!$B$10:$D$45,3,FALSE)</f>
        <v>306.5</v>
      </c>
      <c r="O23" s="9">
        <f>VLOOKUP($A23,'10'!$B$10:$D$45,3,FALSE)</f>
        <v>312.8</v>
      </c>
      <c r="P23" s="9">
        <f>VLOOKUP($A23,'11'!$B$10:$D$45,3,FALSE)</f>
        <v>312.2</v>
      </c>
      <c r="Q23" s="9">
        <f>VLOOKUP($A23,'12'!$B$10:$D$45,3,FALSE)</f>
        <v>0</v>
      </c>
      <c r="R23" s="10">
        <f>IF(S23 &gt;0,T23/S23,0)</f>
        <v>308.98</v>
      </c>
      <c r="S23" s="9">
        <f>VLOOKUP(A23,Formelhilfe!$A$9:$O$44,15,FALSE)</f>
        <v>5</v>
      </c>
      <c r="T23" s="10">
        <f>SUM(L23:Q23)</f>
        <v>1544.9</v>
      </c>
      <c r="U23" s="10">
        <f>IF(V23&gt;0,W23/V23,0)</f>
        <v>308.79090909090905</v>
      </c>
      <c r="V23" s="9">
        <f>VLOOKUP(A23,Formelhilfe!$A$9:$P$44,16,FALSE)</f>
        <v>11</v>
      </c>
      <c r="W23" s="11">
        <f>SUM(C23:H23,L23:Q23)</f>
        <v>3396.7</v>
      </c>
    </row>
    <row r="24" spans="1:45" ht="20.25" customHeight="1" x14ac:dyDescent="0.5">
      <c r="A24" s="209" t="s">
        <v>102</v>
      </c>
      <c r="B24" s="95" t="str">
        <f>VLOOKUP(A24,'Wettkampf 1'!$B$10:$C$45,2,FALSE)</f>
        <v>Esterwegen I</v>
      </c>
      <c r="C24" s="9">
        <f>VLOOKUP(A24,'Wettkampf 1'!$B$10:$D$45,3,FALSE)</f>
        <v>309</v>
      </c>
      <c r="D24" s="9">
        <f>VLOOKUP($A24,'2'!$B$10:$D$45,3,FALSE)</f>
        <v>304.7</v>
      </c>
      <c r="E24" s="9">
        <f>VLOOKUP($A24,'3'!$B$10:$D$45,3,FALSE)</f>
        <v>308.3</v>
      </c>
      <c r="F24" s="9">
        <f>VLOOKUP($A24,'4'!$B$10:$D$45,3,FALSE)</f>
        <v>310</v>
      </c>
      <c r="G24" s="9">
        <f>VLOOKUP($A24,'5'!$B$10:$D$45,3,FALSE)</f>
        <v>314.60000000000002</v>
      </c>
      <c r="H24" s="9">
        <f>VLOOKUP($A24,'6'!$B$10:$D$45,3,FALSE)</f>
        <v>0</v>
      </c>
      <c r="I24" s="9">
        <f>IF(J24 &gt; 0,K24/J24,0)</f>
        <v>309.32</v>
      </c>
      <c r="J24" s="9">
        <f>VLOOKUP(A24,Formelhilfe!$A$9:$H$44,8,FALSE)</f>
        <v>5</v>
      </c>
      <c r="K24" s="10">
        <f>SUM(C24:H24)</f>
        <v>1546.6</v>
      </c>
      <c r="L24" s="9">
        <f>VLOOKUP($A24,'7'!$B$10:$D$45,3,FALSE)</f>
        <v>310.7</v>
      </c>
      <c r="M24" s="9">
        <f>VLOOKUP($A24,'8'!$B$10:$D$45,3,FALSE)</f>
        <v>306.39999999999998</v>
      </c>
      <c r="N24" s="9">
        <f>VLOOKUP($A24,'9'!$B$10:$D$45,3,FALSE)</f>
        <v>307</v>
      </c>
      <c r="O24" s="9">
        <f>VLOOKUP($A24,'10'!$B$10:$D$45,3,FALSE)</f>
        <v>305</v>
      </c>
      <c r="P24" s="9">
        <f>VLOOKUP($A24,'11'!$B$10:$D$45,3,FALSE)</f>
        <v>312</v>
      </c>
      <c r="Q24" s="9">
        <f>VLOOKUP($A24,'12'!$B$10:$D$45,3,FALSE)</f>
        <v>303.60000000000002</v>
      </c>
      <c r="R24" s="10">
        <f>IF(S24 &gt;0,T24/S24,0)</f>
        <v>307.45</v>
      </c>
      <c r="S24" s="9">
        <f>VLOOKUP(A24,Formelhilfe!$A$9:$O$44,15,FALSE)</f>
        <v>6</v>
      </c>
      <c r="T24" s="10">
        <f>SUM(L24:Q24)</f>
        <v>1844.6999999999998</v>
      </c>
      <c r="U24" s="10">
        <f>IF(V24&gt;0,W24/V24,0)</f>
        <v>308.29999999999995</v>
      </c>
      <c r="V24" s="9">
        <f>VLOOKUP(A24,Formelhilfe!$A$9:$P$44,16,FALSE)</f>
        <v>11</v>
      </c>
      <c r="W24" s="11">
        <f>SUM(C24:H24,L24:Q24)</f>
        <v>3391.2999999999997</v>
      </c>
    </row>
    <row r="25" spans="1:45" ht="20.25" customHeight="1" x14ac:dyDescent="0.5">
      <c r="A25" s="209" t="s">
        <v>119</v>
      </c>
      <c r="B25" s="95" t="str">
        <f>VLOOKUP(A25,'Wettkampf 1'!$B$10:$C$45,2,FALSE)</f>
        <v>Lahn IV</v>
      </c>
      <c r="C25" s="9">
        <f>VLOOKUP(A25,'Wettkampf 1'!$B$10:$D$45,3,FALSE)</f>
        <v>312.7</v>
      </c>
      <c r="D25" s="9">
        <f>VLOOKUP($A25,'2'!$B$10:$D$45,3,FALSE)</f>
        <v>310.60000000000002</v>
      </c>
      <c r="E25" s="9">
        <f>VLOOKUP($A25,'3'!$B$10:$D$45,3,FALSE)</f>
        <v>309.39999999999998</v>
      </c>
      <c r="F25" s="9">
        <f>VLOOKUP($A25,'4'!$B$10:$D$45,3,FALSE)</f>
        <v>300.8</v>
      </c>
      <c r="G25" s="9">
        <f>VLOOKUP($A25,'5'!$B$10:$D$45,3,FALSE)</f>
        <v>303.3</v>
      </c>
      <c r="H25" s="9">
        <f>VLOOKUP($A25,'6'!$B$10:$D$45,3,FALSE)</f>
        <v>303</v>
      </c>
      <c r="I25" s="9">
        <f>IF(J25 &gt; 0,K25/J25,0)</f>
        <v>306.63333333333333</v>
      </c>
      <c r="J25" s="9">
        <f>VLOOKUP(A25,Formelhilfe!$A$9:$H$44,8,FALSE)</f>
        <v>6</v>
      </c>
      <c r="K25" s="10">
        <f>SUM(C25:H25)</f>
        <v>1839.8</v>
      </c>
      <c r="L25" s="9">
        <f>VLOOKUP($A25,'7'!$B$10:$D$45,3,FALSE)</f>
        <v>304.39999999999998</v>
      </c>
      <c r="M25" s="9">
        <f>VLOOKUP($A25,'8'!$B$10:$D$45,3,FALSE)</f>
        <v>295.10000000000002</v>
      </c>
      <c r="N25" s="9">
        <f>VLOOKUP($A25,'9'!$B$10:$D$45,3,FALSE)</f>
        <v>301.89999999999998</v>
      </c>
      <c r="O25" s="9">
        <f>VLOOKUP($A25,'10'!$B$10:$D$45,3,FALSE)</f>
        <v>299.5</v>
      </c>
      <c r="P25" s="9">
        <f>VLOOKUP($A25,'11'!$B$10:$D$45,3,FALSE)</f>
        <v>0</v>
      </c>
      <c r="Q25" s="9">
        <f>VLOOKUP($A25,'12'!$B$10:$D$45,3,FALSE)</f>
        <v>305.8</v>
      </c>
      <c r="R25" s="10">
        <f>IF(S25 &gt;0,T25/S25,0)</f>
        <v>301.34000000000003</v>
      </c>
      <c r="S25" s="9">
        <f>VLOOKUP(A25,Formelhilfe!$A$9:$O$44,15,FALSE)</f>
        <v>5</v>
      </c>
      <c r="T25" s="10">
        <f>SUM(L25:Q25)</f>
        <v>1506.7</v>
      </c>
      <c r="U25" s="10">
        <f>IF(V25&gt;0,W25/V25,0)</f>
        <v>304.22727272727275</v>
      </c>
      <c r="V25" s="9">
        <f>VLOOKUP(A25,Formelhilfe!$A$9:$P$44,16,FALSE)</f>
        <v>11</v>
      </c>
      <c r="W25" s="11">
        <f>SUM(C25:H25,L25:Q25)</f>
        <v>3346.5</v>
      </c>
    </row>
    <row r="26" spans="1:45" ht="20.25" customHeight="1" x14ac:dyDescent="0.5">
      <c r="A26" s="209" t="s">
        <v>97</v>
      </c>
      <c r="B26" s="95" t="str">
        <f>VLOOKUP(A26,'Wettkampf 1'!$B$10:$C$45,2,FALSE)</f>
        <v>Breddenberg I</v>
      </c>
      <c r="C26" s="9">
        <f>VLOOKUP(A26,'Wettkampf 1'!$B$10:$D$45,3,FALSE)</f>
        <v>296.10000000000002</v>
      </c>
      <c r="D26" s="9">
        <f>VLOOKUP($A26,'2'!$B$10:$D$45,3,FALSE)</f>
        <v>287.5</v>
      </c>
      <c r="E26" s="9">
        <f>VLOOKUP($A26,'3'!$B$10:$D$45,3,FALSE)</f>
        <v>298.89999999999998</v>
      </c>
      <c r="F26" s="9">
        <f>VLOOKUP($A26,'4'!$B$10:$D$45,3,FALSE)</f>
        <v>292.89999999999998</v>
      </c>
      <c r="G26" s="9">
        <f>VLOOKUP($A26,'5'!$B$10:$D$45,3,FALSE)</f>
        <v>0</v>
      </c>
      <c r="H26" s="9">
        <f>VLOOKUP($A26,'6'!$B$10:$D$45,3,FALSE)</f>
        <v>296.60000000000002</v>
      </c>
      <c r="I26" s="9">
        <f>IF(J26 &gt; 0,K26/J26,0)</f>
        <v>294.39999999999998</v>
      </c>
      <c r="J26" s="9">
        <f>VLOOKUP(A26,Formelhilfe!$A$9:$H$44,8,FALSE)</f>
        <v>5</v>
      </c>
      <c r="K26" s="10">
        <f>SUM(C26:H26)</f>
        <v>1472</v>
      </c>
      <c r="L26" s="9">
        <f>VLOOKUP($A26,'7'!$B$10:$D$45,3,FALSE)</f>
        <v>287.8</v>
      </c>
      <c r="M26" s="9">
        <f>VLOOKUP($A26,'8'!$B$10:$D$45,3,FALSE)</f>
        <v>285.5</v>
      </c>
      <c r="N26" s="9">
        <f>VLOOKUP($A26,'9'!$B$10:$D$45,3,FALSE)</f>
        <v>293</v>
      </c>
      <c r="O26" s="9">
        <f>VLOOKUP($A26,'10'!$B$10:$D$45,3,FALSE)</f>
        <v>289.8</v>
      </c>
      <c r="P26" s="9">
        <f>VLOOKUP($A26,'11'!$B$10:$D$45,3,FALSE)</f>
        <v>303.3</v>
      </c>
      <c r="Q26" s="9">
        <f>VLOOKUP($A26,'12'!$B$10:$D$45,3,FALSE)</f>
        <v>298.3</v>
      </c>
      <c r="R26" s="10">
        <f>IF(S26 &gt;0,T26/S26,0)</f>
        <v>292.95</v>
      </c>
      <c r="S26" s="9">
        <f>VLOOKUP(A26,Formelhilfe!$A$9:$O$44,15,FALSE)</f>
        <v>6</v>
      </c>
      <c r="T26" s="10">
        <f>SUM(L26:Q26)</f>
        <v>1757.6999999999998</v>
      </c>
      <c r="U26" s="10">
        <f>IF(V26&gt;0,W26/V26,0)</f>
        <v>293.60909090909098</v>
      </c>
      <c r="V26" s="9">
        <f>VLOOKUP(A26,Formelhilfe!$A$9:$P$44,16,FALSE)</f>
        <v>11</v>
      </c>
      <c r="W26" s="11">
        <f>SUM(C26:H26,L26:Q26)</f>
        <v>3229.7000000000007</v>
      </c>
    </row>
    <row r="27" spans="1:45" ht="20.25" customHeight="1" x14ac:dyDescent="0.5">
      <c r="A27" s="209" t="s">
        <v>107</v>
      </c>
      <c r="B27" s="95" t="str">
        <f>VLOOKUP(A27,'Wettkampf 1'!$B$10:$C$45,2,FALSE)</f>
        <v>Breddenberg II</v>
      </c>
      <c r="C27" s="9">
        <f>VLOOKUP(A27,'Wettkampf 1'!$B$10:$D$45,3,FALSE)</f>
        <v>314.3</v>
      </c>
      <c r="D27" s="9">
        <f>VLOOKUP($A27,'2'!$B$10:$D$45,3,FALSE)</f>
        <v>312.2</v>
      </c>
      <c r="E27" s="9">
        <f>VLOOKUP($A27,'3'!$B$10:$D$45,3,FALSE)</f>
        <v>308.39999999999998</v>
      </c>
      <c r="F27" s="9">
        <f>VLOOKUP($A27,'4'!$B$10:$D$45,3,FALSE)</f>
        <v>310.10000000000002</v>
      </c>
      <c r="G27" s="9">
        <f>VLOOKUP($A27,'5'!$B$10:$D$45,3,FALSE)</f>
        <v>312.39999999999998</v>
      </c>
      <c r="H27" s="9">
        <f>VLOOKUP($A27,'6'!$B$10:$D$45,3,FALSE)</f>
        <v>310.5</v>
      </c>
      <c r="I27" s="9">
        <f>IF(J27 &gt; 0,K27/J27,0)</f>
        <v>311.31666666666666</v>
      </c>
      <c r="J27" s="9">
        <f>VLOOKUP(A27,Formelhilfe!$A$9:$H$44,8,FALSE)</f>
        <v>6</v>
      </c>
      <c r="K27" s="10">
        <f>SUM(C27:H27)</f>
        <v>1867.9</v>
      </c>
      <c r="L27" s="9">
        <f>VLOOKUP($A27,'7'!$B$10:$D$45,3,FALSE)</f>
        <v>303.8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313.3</v>
      </c>
      <c r="P27" s="9">
        <f>VLOOKUP($A27,'11'!$B$10:$D$45,3,FALSE)</f>
        <v>313.60000000000002</v>
      </c>
      <c r="Q27" s="9">
        <f>VLOOKUP($A27,'12'!$B$10:$D$45,3,FALSE)</f>
        <v>304.8</v>
      </c>
      <c r="R27" s="10">
        <f>IF(S27 &gt;0,T27/S27,0)</f>
        <v>308.875</v>
      </c>
      <c r="S27" s="9">
        <f>VLOOKUP(A27,Formelhilfe!$A$9:$O$44,15,FALSE)</f>
        <v>4</v>
      </c>
      <c r="T27" s="10">
        <f>SUM(L27:Q27)</f>
        <v>1235.5</v>
      </c>
      <c r="U27" s="10">
        <f>IF(V27&gt;0,W27/V27,0)</f>
        <v>310.34000000000003</v>
      </c>
      <c r="V27" s="9">
        <f>VLOOKUP(A27,Formelhilfe!$A$9:$P$44,16,FALSE)</f>
        <v>10</v>
      </c>
      <c r="W27" s="11">
        <f>SUM(C27:H27,L27:Q27)</f>
        <v>3103.4000000000005</v>
      </c>
    </row>
    <row r="28" spans="1:45" ht="20.25" customHeight="1" x14ac:dyDescent="0.5">
      <c r="A28" s="209" t="s">
        <v>131</v>
      </c>
      <c r="B28" s="95" t="str">
        <f>VLOOKUP(A28,'Wettkampf 1'!$B$10:$C$45,2,FALSE)</f>
        <v>Spahnharrenstätte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300.39999999999998</v>
      </c>
      <c r="F28" s="9">
        <f>VLOOKUP($A28,'4'!$B$10:$D$45,3,FALSE)</f>
        <v>309.2</v>
      </c>
      <c r="G28" s="9">
        <f>VLOOKUP($A28,'5'!$B$10:$D$45,3,FALSE)</f>
        <v>311.89999999999998</v>
      </c>
      <c r="H28" s="9">
        <f>VLOOKUP($A28,'6'!$B$10:$D$45,3,FALSE)</f>
        <v>298.60000000000002</v>
      </c>
      <c r="I28" s="9">
        <f>IF(J28 &gt; 0,K28/J28,0)</f>
        <v>305.02499999999998</v>
      </c>
      <c r="J28" s="9">
        <f>VLOOKUP(A28,Formelhilfe!$A$9:$H$44,8,FALSE)</f>
        <v>4</v>
      </c>
      <c r="K28" s="10">
        <f>SUM(C28:H28)</f>
        <v>1220.0999999999999</v>
      </c>
      <c r="L28" s="9">
        <f>VLOOKUP($A28,'7'!$B$10:$D$45,3,FALSE)</f>
        <v>304.8</v>
      </c>
      <c r="M28" s="9">
        <f>VLOOKUP($A28,'8'!$B$10:$D$45,3,FALSE)</f>
        <v>308.8</v>
      </c>
      <c r="N28" s="9">
        <f>VLOOKUP($A28,'9'!$B$10:$D$45,3,FALSE)</f>
        <v>307.3</v>
      </c>
      <c r="O28" s="9">
        <f>VLOOKUP($A28,'10'!$B$10:$D$45,3,FALSE)</f>
        <v>305.8</v>
      </c>
      <c r="P28" s="9">
        <f>VLOOKUP($A28,'11'!$B$10:$D$45,3,FALSE)</f>
        <v>310</v>
      </c>
      <c r="Q28" s="9">
        <f>VLOOKUP($A28,'12'!$B$10:$D$45,3,FALSE)</f>
        <v>302</v>
      </c>
      <c r="R28" s="10">
        <f>IF(S28 &gt;0,T28/S28,0)</f>
        <v>306.45</v>
      </c>
      <c r="S28" s="9">
        <f>VLOOKUP(A28,Formelhilfe!$A$9:$O$44,15,FALSE)</f>
        <v>6</v>
      </c>
      <c r="T28" s="10">
        <f>SUM(L28:Q28)</f>
        <v>1838.7</v>
      </c>
      <c r="U28" s="10">
        <f>IF(V28&gt;0,W28/V28,0)</f>
        <v>305.88</v>
      </c>
      <c r="V28" s="9">
        <f>VLOOKUP(A28,Formelhilfe!$A$9:$P$44,16,FALSE)</f>
        <v>10</v>
      </c>
      <c r="W28" s="11">
        <f>SUM(C28:H28,L28:Q28)</f>
        <v>3058.8</v>
      </c>
    </row>
    <row r="29" spans="1:45" ht="20.25" customHeight="1" x14ac:dyDescent="0.5">
      <c r="A29" s="209" t="s">
        <v>109</v>
      </c>
      <c r="B29" s="95" t="str">
        <f>VLOOKUP(A29,'Wettkampf 1'!$B$10:$C$45,2,FALSE)</f>
        <v>Breddenberg II</v>
      </c>
      <c r="C29" s="9">
        <f>VLOOKUP(A29,'Wettkampf 1'!$B$10:$D$45,3,FALSE)</f>
        <v>310</v>
      </c>
      <c r="D29" s="9">
        <f>VLOOKUP($A29,'2'!$B$10:$D$45,3,FALSE)</f>
        <v>300.7</v>
      </c>
      <c r="E29" s="9">
        <f>VLOOKUP($A29,'3'!$B$10:$D$45,3,FALSE)</f>
        <v>309.2</v>
      </c>
      <c r="F29" s="9">
        <f>VLOOKUP($A29,'4'!$B$10:$D$45,3,FALSE)</f>
        <v>305.39999999999998</v>
      </c>
      <c r="G29" s="9">
        <f>VLOOKUP($A29,'5'!$B$10:$D$45,3,FALSE)</f>
        <v>302</v>
      </c>
      <c r="H29" s="9">
        <f>VLOOKUP($A29,'6'!$B$10:$D$45,3,FALSE)</f>
        <v>307.5</v>
      </c>
      <c r="I29" s="9">
        <f>IF(J29 &gt; 0,K29/J29,0)</f>
        <v>305.8</v>
      </c>
      <c r="J29" s="9">
        <f>VLOOKUP(A29,Formelhilfe!$A$9:$H$44,8,FALSE)</f>
        <v>6</v>
      </c>
      <c r="K29" s="10">
        <f>SUM(C29:H29)</f>
        <v>1834.8000000000002</v>
      </c>
      <c r="L29" s="9">
        <f>VLOOKUP($A29,'7'!$B$10:$D$45,3,FALSE)</f>
        <v>284</v>
      </c>
      <c r="M29" s="9">
        <f>VLOOKUP($A29,'8'!$B$10:$D$45,3,FALSE)</f>
        <v>294.89999999999998</v>
      </c>
      <c r="N29" s="9">
        <f>VLOOKUP($A29,'9'!$B$10:$D$45,3,FALSE)</f>
        <v>308.5</v>
      </c>
      <c r="O29" s="9">
        <f>VLOOKUP($A29,'10'!$B$10:$D$45,3,FALSE)</f>
        <v>308.10000000000002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298.875</v>
      </c>
      <c r="S29" s="9">
        <f>VLOOKUP(A29,Formelhilfe!$A$9:$O$44,15,FALSE)</f>
        <v>4</v>
      </c>
      <c r="T29" s="10">
        <f>SUM(L29:Q29)</f>
        <v>1195.5</v>
      </c>
      <c r="U29" s="10">
        <f>IF(V29&gt;0,W29/V29,0)</f>
        <v>303.03000000000003</v>
      </c>
      <c r="V29" s="9">
        <f>VLOOKUP(A29,Formelhilfe!$A$9:$P$44,16,FALSE)</f>
        <v>10</v>
      </c>
      <c r="W29" s="11">
        <f>SUM(C29:H29,L29:Q29)</f>
        <v>3030.3</v>
      </c>
    </row>
    <row r="30" spans="1:45" ht="20.25" customHeight="1" x14ac:dyDescent="0.5">
      <c r="A30" s="209" t="s">
        <v>126</v>
      </c>
      <c r="B30" s="95" t="str">
        <f>VLOOKUP(A30,'Wettkampf 1'!$B$10:$C$45,2,FALSE)</f>
        <v>Sögel II</v>
      </c>
      <c r="C30" s="9">
        <f>VLOOKUP(A30,'Wettkampf 1'!$B$10:$D$45,3,FALSE)</f>
        <v>299.10000000000002</v>
      </c>
      <c r="D30" s="9">
        <f>VLOOKUP($A30,'2'!$B$10:$D$45,3,FALSE)</f>
        <v>0</v>
      </c>
      <c r="E30" s="9">
        <f>VLOOKUP($A30,'3'!$B$10:$D$45,3,FALSE)</f>
        <v>294.8</v>
      </c>
      <c r="F30" s="9">
        <f>VLOOKUP($A30,'4'!$B$10:$D$45,3,FALSE)</f>
        <v>300.7</v>
      </c>
      <c r="G30" s="9">
        <f>VLOOKUP($A30,'5'!$B$10:$D$45,3,FALSE)</f>
        <v>302.7</v>
      </c>
      <c r="H30" s="9">
        <f>VLOOKUP($A30,'6'!$B$10:$D$45,3,FALSE)</f>
        <v>0</v>
      </c>
      <c r="I30" s="9">
        <f>IF(J30 &gt; 0,K30/J30,0)</f>
        <v>299.32500000000005</v>
      </c>
      <c r="J30" s="9">
        <f>VLOOKUP(A30,Formelhilfe!$A$9:$H$44,8,FALSE)</f>
        <v>4</v>
      </c>
      <c r="K30" s="10">
        <f>SUM(C30:H30)</f>
        <v>1197.3000000000002</v>
      </c>
      <c r="L30" s="9">
        <f>VLOOKUP($A30,'7'!$B$10:$D$45,3,FALSE)</f>
        <v>303.7</v>
      </c>
      <c r="M30" s="9">
        <f>VLOOKUP($A30,'8'!$B$10:$D$45,3,FALSE)</f>
        <v>307</v>
      </c>
      <c r="N30" s="9">
        <f>VLOOKUP($A30,'9'!$B$10:$D$45,3,FALSE)</f>
        <v>307.3</v>
      </c>
      <c r="O30" s="9">
        <f>VLOOKUP($A30,'10'!$B$10:$D$45,3,FALSE)</f>
        <v>304.8</v>
      </c>
      <c r="P30" s="9">
        <f>VLOOKUP($A30,'11'!$B$10:$D$45,3,FALSE)</f>
        <v>304.60000000000002</v>
      </c>
      <c r="Q30" s="9">
        <f>VLOOKUP($A30,'12'!$B$10:$D$45,3,FALSE)</f>
        <v>298.89999999999998</v>
      </c>
      <c r="R30" s="10">
        <f>IF(S30 &gt;0,T30/S30,0)</f>
        <v>304.38333333333338</v>
      </c>
      <c r="S30" s="9">
        <f>VLOOKUP(A30,Formelhilfe!$A$9:$O$44,15,FALSE)</f>
        <v>6</v>
      </c>
      <c r="T30" s="10">
        <f>SUM(L30:Q30)</f>
        <v>1826.3000000000002</v>
      </c>
      <c r="U30" s="10">
        <f>IF(V30&gt;0,W30/V30,0)</f>
        <v>302.36</v>
      </c>
      <c r="V30" s="9">
        <f>VLOOKUP(A30,Formelhilfe!$A$9:$P$44,16,FALSE)</f>
        <v>10</v>
      </c>
      <c r="W30" s="11">
        <f>SUM(C30:H30,L30:Q30)</f>
        <v>3023.6000000000004</v>
      </c>
    </row>
    <row r="31" spans="1:45" ht="20.25" customHeight="1" x14ac:dyDescent="0.5">
      <c r="A31" s="209" t="s">
        <v>105</v>
      </c>
      <c r="B31" s="95" t="str">
        <f>VLOOKUP(A31,'Wettkampf 1'!$B$10:$C$45,2,FALSE)</f>
        <v>Esterwegen I</v>
      </c>
      <c r="C31" s="9">
        <f>VLOOKUP(A31,'Wettkampf 1'!$B$10:$D$45,3,FALSE)</f>
        <v>308.8</v>
      </c>
      <c r="D31" s="9">
        <f>VLOOKUP($A31,'2'!$B$10:$D$45,3,FALSE)</f>
        <v>307</v>
      </c>
      <c r="E31" s="9">
        <f>VLOOKUP($A31,'3'!$B$10:$D$45,3,FALSE)</f>
        <v>308.7</v>
      </c>
      <c r="F31" s="9">
        <f>VLOOKUP($A31,'4'!$B$10:$D$45,3,FALSE)</f>
        <v>310.3</v>
      </c>
      <c r="G31" s="9">
        <f>VLOOKUP($A31,'5'!$B$10:$D$45,3,FALSE)</f>
        <v>0</v>
      </c>
      <c r="H31" s="9">
        <f>VLOOKUP($A31,'6'!$B$10:$D$45,3,FALSE)</f>
        <v>306.39999999999998</v>
      </c>
      <c r="I31" s="9">
        <f>IF(J31 &gt; 0,K31/J31,0)</f>
        <v>308.23999999999995</v>
      </c>
      <c r="J31" s="9">
        <f>VLOOKUP(A31,Formelhilfe!$A$9:$H$44,8,FALSE)</f>
        <v>5</v>
      </c>
      <c r="K31" s="10">
        <f>SUM(C31:H31)</f>
        <v>1541.1999999999998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313.8</v>
      </c>
      <c r="P31" s="9">
        <f>VLOOKUP($A31,'11'!$B$10:$D$45,3,FALSE)</f>
        <v>307.2</v>
      </c>
      <c r="Q31" s="9">
        <f>VLOOKUP($A31,'12'!$B$10:$D$45,3,FALSE)</f>
        <v>313.10000000000002</v>
      </c>
      <c r="R31" s="10">
        <f>IF(S31 &gt;0,T31/S31,0)</f>
        <v>311.36666666666667</v>
      </c>
      <c r="S31" s="9">
        <f>VLOOKUP(A31,Formelhilfe!$A$9:$O$44,15,FALSE)</f>
        <v>3</v>
      </c>
      <c r="T31" s="10">
        <f>SUM(L31:Q31)</f>
        <v>934.1</v>
      </c>
      <c r="U31" s="10">
        <f>IF(V31&gt;0,W31/V31,0)</f>
        <v>309.41249999999997</v>
      </c>
      <c r="V31" s="9">
        <f>VLOOKUP(A31,Formelhilfe!$A$9:$P$44,16,FALSE)</f>
        <v>8</v>
      </c>
      <c r="W31" s="11">
        <f>SUM(C31:H31,L31:Q31)</f>
        <v>2475.2999999999997</v>
      </c>
    </row>
    <row r="32" spans="1:45" ht="20.25" customHeight="1" x14ac:dyDescent="0.5">
      <c r="A32" s="209" t="s">
        <v>117</v>
      </c>
      <c r="B32" s="95" t="str">
        <f>VLOOKUP(A32,'Wettkampf 1'!$B$10:$C$45,2,FALSE)</f>
        <v>Lahn IV</v>
      </c>
      <c r="C32" s="9">
        <f>VLOOKUP(A32,'Wettkampf 1'!$B$10:$D$45,3,FALSE)</f>
        <v>313.5</v>
      </c>
      <c r="D32" s="9">
        <f>VLOOKUP($A32,'2'!$B$10:$D$45,3,FALSE)</f>
        <v>308.89999999999998</v>
      </c>
      <c r="E32" s="9">
        <f>VLOOKUP($A32,'3'!$B$10:$D$45,3,FALSE)</f>
        <v>310.3</v>
      </c>
      <c r="F32" s="9">
        <f>VLOOKUP($A32,'4'!$B$10:$D$45,3,FALSE)</f>
        <v>310</v>
      </c>
      <c r="G32" s="9">
        <f>VLOOKUP($A32,'5'!$B$10:$D$45,3,FALSE)</f>
        <v>310.8</v>
      </c>
      <c r="H32" s="9">
        <f>VLOOKUP($A32,'6'!$B$10:$D$45,3,FALSE)</f>
        <v>312.5308</v>
      </c>
      <c r="I32" s="9">
        <f>IF(J32 &gt; 0,K32/J32,0)</f>
        <v>311.00513333333333</v>
      </c>
      <c r="J32" s="9">
        <f>VLOOKUP(A32,Formelhilfe!$A$9:$H$44,8,FALSE)</f>
        <v>6</v>
      </c>
      <c r="K32" s="10">
        <f>SUM(C32:H32)</f>
        <v>1866.0308</v>
      </c>
      <c r="L32" s="9">
        <f>VLOOKUP($A32,'7'!$B$10:$D$45,3,FALSE)</f>
        <v>312.60000000000002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312.60000000000002</v>
      </c>
      <c r="S32" s="9">
        <f>VLOOKUP(A32,Formelhilfe!$A$9:$O$44,15,FALSE)</f>
        <v>1</v>
      </c>
      <c r="T32" s="10">
        <f>SUM(L32:Q32)</f>
        <v>312.60000000000002</v>
      </c>
      <c r="U32" s="10">
        <f>IF(V32&gt;0,W32/V32,0)</f>
        <v>311.23297142857143</v>
      </c>
      <c r="V32" s="9">
        <f>VLOOKUP(A32,Formelhilfe!$A$9:$P$44,16,FALSE)</f>
        <v>7</v>
      </c>
      <c r="W32" s="11">
        <f>SUM(C32:H32,L32:Q32)</f>
        <v>2178.6307999999999</v>
      </c>
    </row>
    <row r="33" spans="1:23" ht="20.25" customHeight="1" x14ac:dyDescent="0.5">
      <c r="A33" s="209" t="s">
        <v>49</v>
      </c>
      <c r="B33" s="95" t="str">
        <f>VLOOKUP(A33,'Wettkampf 1'!$B$10:$C$45,2,FALSE)</f>
        <v>Breddenberg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9" t="s">
        <v>50</v>
      </c>
      <c r="B34" s="95" t="str">
        <f>VLOOKUP(A34,'Wettkampf 1'!$B$10:$C$45,2,FALSE)</f>
        <v>Esterwegen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9" t="s">
        <v>51</v>
      </c>
      <c r="B35" s="95" t="str">
        <f>VLOOKUP(A35,'Wettkampf 1'!$B$10:$C$45,2,FALSE)</f>
        <v>Breddenberg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9" t="s">
        <v>70</v>
      </c>
      <c r="B36" s="95" t="str">
        <f>VLOOKUP(A36,'Wettkampf 1'!$B$10:$C$45,2,FALSE)</f>
        <v>Spahnharrenstätte 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9" t="s">
        <v>71</v>
      </c>
      <c r="B37" s="95" t="str">
        <f>VLOOKUP(A37,'Wettkampf 1'!$B$10:$C$45,2,FALSE)</f>
        <v>Sögel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Breddenberg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Spahnharrenstätte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Lahn IV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Sögel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72</v>
      </c>
    </row>
    <row r="9" spans="1:21" ht="15.5" x14ac:dyDescent="0.35">
      <c r="A9" s="209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5" x14ac:dyDescent="0.35">
      <c r="A10" s="209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1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9" t="s">
        <v>99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5" x14ac:dyDescent="0.35">
      <c r="A12" s="209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5" x14ac:dyDescent="0.35">
      <c r="A13" s="209" t="s">
        <v>101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1</v>
      </c>
      <c r="O13" s="13">
        <f t="shared" si="1"/>
        <v>6</v>
      </c>
      <c r="P13" s="13">
        <f t="shared" si="3"/>
        <v>12</v>
      </c>
    </row>
    <row r="14" spans="1:21" ht="15.5" x14ac:dyDescent="0.35">
      <c r="A14" s="20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9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11</v>
      </c>
    </row>
    <row r="16" spans="1:21" ht="15.5" x14ac:dyDescent="0.35">
      <c r="A16" s="209" t="s">
        <v>103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5" x14ac:dyDescent="0.35">
      <c r="A17" s="209" t="s">
        <v>104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209" t="s">
        <v>105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3</v>
      </c>
      <c r="P18" s="13">
        <f t="shared" si="3"/>
        <v>8</v>
      </c>
    </row>
    <row r="19" spans="1:16" ht="15.5" x14ac:dyDescent="0.35">
      <c r="A19" s="209" t="s">
        <v>106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6</v>
      </c>
      <c r="P19" s="13">
        <f t="shared" si="3"/>
        <v>12</v>
      </c>
    </row>
    <row r="20" spans="1:16" ht="15.5" x14ac:dyDescent="0.35">
      <c r="A20" s="209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9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4</v>
      </c>
      <c r="P21" s="13">
        <f t="shared" si="3"/>
        <v>10</v>
      </c>
    </row>
    <row r="22" spans="1:16" ht="15.5" x14ac:dyDescent="0.35">
      <c r="A22" s="209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5" x14ac:dyDescent="0.35">
      <c r="A23" s="209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0</v>
      </c>
      <c r="N23" s="13">
        <f>IF('12'!$D24&gt;0,1,0)</f>
        <v>0</v>
      </c>
      <c r="O23" s="13">
        <f t="shared" si="1"/>
        <v>4</v>
      </c>
      <c r="P23" s="13">
        <f t="shared" si="3"/>
        <v>10</v>
      </c>
    </row>
    <row r="24" spans="1:16" ht="15.5" x14ac:dyDescent="0.35">
      <c r="A24" s="209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5" x14ac:dyDescent="0.35">
      <c r="A25" s="209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6</v>
      </c>
      <c r="P25" s="13">
        <f t="shared" si="3"/>
        <v>12</v>
      </c>
    </row>
    <row r="26" spans="1:16" ht="15.5" x14ac:dyDescent="0.35">
      <c r="A26" s="209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9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5" x14ac:dyDescent="0.35">
      <c r="A28" s="209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12</v>
      </c>
    </row>
    <row r="29" spans="1:16" ht="15.5" x14ac:dyDescent="0.35">
      <c r="A29" s="209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1</v>
      </c>
      <c r="O29" s="13">
        <f t="shared" si="1"/>
        <v>6</v>
      </c>
      <c r="P29" s="13">
        <f t="shared" si="3"/>
        <v>12</v>
      </c>
    </row>
    <row r="30" spans="1:16" ht="15.5" x14ac:dyDescent="0.35">
      <c r="A30" s="209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12</v>
      </c>
    </row>
    <row r="31" spans="1:16" ht="15.5" x14ac:dyDescent="0.35">
      <c r="A31" s="209" t="s">
        <v>131</v>
      </c>
      <c r="B31" s="13">
        <f>IF('Wettkampf 1'!D32&gt;0,1,0)</f>
        <v>0</v>
      </c>
      <c r="C31" s="13">
        <f>IF('2'!$D32&gt;0,1,0)</f>
        <v>0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4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10</v>
      </c>
    </row>
    <row r="32" spans="1:16" ht="15.5" x14ac:dyDescent="0.35">
      <c r="A32" s="209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9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5" x14ac:dyDescent="0.35">
      <c r="A34" s="209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209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5" x14ac:dyDescent="0.35">
      <c r="A36" s="209" t="s">
        <v>119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1</v>
      </c>
      <c r="O36" s="13">
        <f t="shared" si="1"/>
        <v>5</v>
      </c>
      <c r="P36" s="13">
        <f t="shared" si="3"/>
        <v>11</v>
      </c>
    </row>
    <row r="37" spans="1:16" ht="15.5" x14ac:dyDescent="0.35">
      <c r="A37" s="209" t="s">
        <v>120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1</v>
      </c>
      <c r="O37" s="13">
        <f t="shared" si="1"/>
        <v>6</v>
      </c>
      <c r="P37" s="13">
        <f t="shared" si="3"/>
        <v>12</v>
      </c>
    </row>
    <row r="38" spans="1:16" ht="15.5" x14ac:dyDescent="0.35">
      <c r="A38" s="209" t="s">
        <v>121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1</v>
      </c>
      <c r="K38" s="13">
        <f>IF('9'!$D39&gt;0,1,0)</f>
        <v>1</v>
      </c>
      <c r="L38" s="13">
        <f>IF('10'!$D39&gt;0,1,0)</f>
        <v>1</v>
      </c>
      <c r="M38" s="13">
        <f>IF('11'!$D39&gt;0,1,0)</f>
        <v>1</v>
      </c>
      <c r="N38" s="13">
        <f>IF('12'!$D39&gt;0,1,0)</f>
        <v>1</v>
      </c>
      <c r="O38" s="13">
        <f t="shared" si="1"/>
        <v>6</v>
      </c>
      <c r="P38" s="13">
        <f t="shared" si="3"/>
        <v>12</v>
      </c>
    </row>
    <row r="39" spans="1:16" ht="15.5" x14ac:dyDescent="0.35">
      <c r="A39" s="209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5" x14ac:dyDescent="0.35">
      <c r="A40" s="209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5" x14ac:dyDescent="0.35">
      <c r="A41" s="209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5" x14ac:dyDescent="0.35">
      <c r="A42" s="209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5" x14ac:dyDescent="0.35">
      <c r="A43" s="209" t="s">
        <v>126</v>
      </c>
      <c r="B43" s="13">
        <f>IF('Wettkampf 1'!D44&gt;0,1,0)</f>
        <v>1</v>
      </c>
      <c r="C43" s="13">
        <f>IF('2'!$D44&gt;0,1,0)</f>
        <v>0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0</v>
      </c>
      <c r="H43" s="13">
        <f t="shared" si="0"/>
        <v>4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1</v>
      </c>
      <c r="O43" s="13">
        <f t="shared" si="1"/>
        <v>6</v>
      </c>
      <c r="P43" s="13">
        <f t="shared" si="4"/>
        <v>10</v>
      </c>
    </row>
    <row r="44" spans="1:16" ht="15.5" x14ac:dyDescent="0.35">
      <c r="A44" s="209" t="s">
        <v>71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29</v>
      </c>
      <c r="D45" s="17">
        <f t="shared" si="5"/>
        <v>31</v>
      </c>
      <c r="E45" s="17">
        <f t="shared" si="5"/>
        <v>31</v>
      </c>
      <c r="F45" s="17">
        <f t="shared" si="5"/>
        <v>29</v>
      </c>
      <c r="G45" s="17">
        <f t="shared" si="5"/>
        <v>29</v>
      </c>
      <c r="H45" s="17">
        <f>SUM(H9:H44)</f>
        <v>179</v>
      </c>
      <c r="I45" s="17">
        <f>SUM(I9:I44)</f>
        <v>30</v>
      </c>
      <c r="J45" s="17">
        <f t="shared" ref="J45:N45" si="6">SUM(J9:J44)</f>
        <v>28</v>
      </c>
      <c r="K45" s="17">
        <f t="shared" si="6"/>
        <v>28</v>
      </c>
      <c r="L45" s="17">
        <f t="shared" si="6"/>
        <v>30</v>
      </c>
      <c r="M45" s="17">
        <f t="shared" si="6"/>
        <v>28</v>
      </c>
      <c r="N45" s="17">
        <f t="shared" si="6"/>
        <v>28</v>
      </c>
      <c r="O45" s="17">
        <f>SUM(O9:O44)</f>
        <v>172</v>
      </c>
      <c r="P45" s="17">
        <f>SUM(P9:P44)</f>
        <v>351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9" t="s">
        <v>93</v>
      </c>
      <c r="C2" s="7">
        <f>VLOOKUP($B$2:$B$7,'Wettkampf 1'!$B$2:$D$7,3,FALSE)</f>
        <v>944.1</v>
      </c>
      <c r="D2" s="5">
        <f>VLOOKUP($B$2:$B$7,'2'!$B$2:$D$7,3,FALSE)</f>
        <v>927.7</v>
      </c>
      <c r="E2" s="5">
        <f>VLOOKUP($B$2:$B$7,'3'!$B$2:$D$7,3,FALSE)</f>
        <v>932.9</v>
      </c>
      <c r="F2" s="5">
        <f>VLOOKUP($B$2:$B$7,'4'!$B$2:$D$7,3,FALSE)</f>
        <v>935.9</v>
      </c>
      <c r="G2" s="5">
        <f>VLOOKUP($B$2:$B$7,'5'!$B$2:$D$7,3,FALSE)</f>
        <v>935.39999999999986</v>
      </c>
      <c r="H2" s="5">
        <f>VLOOKUP($B$2:$B$7,'6'!$B$2:$D$7,3,FALSE)</f>
        <v>933.3</v>
      </c>
      <c r="I2" s="5">
        <f>IF(Formelhilfe!H7 &gt; 0,J2/Formelhilfe!H7,0)</f>
        <v>934.88333333333333</v>
      </c>
      <c r="J2" s="5">
        <f>SUM(C2:H2)</f>
        <v>5609.3</v>
      </c>
      <c r="K2" s="5">
        <f>VLOOKUP($B$2:$B$7,'7'!$B$2:$D$7,3,FALSE)</f>
        <v>934.9</v>
      </c>
      <c r="L2" s="5">
        <f>VLOOKUP($B$2:$B$7,'8'!$B$2:$D$7,3,FALSE)</f>
        <v>927.90000000000009</v>
      </c>
      <c r="M2" s="5">
        <f>VLOOKUP($B$2:$B$7,'9'!$B$2:$D$7,3,FALSE)</f>
        <v>935.10000000000014</v>
      </c>
      <c r="N2" s="5">
        <f>VLOOKUP($B$2:$B$7,'10'!$B$2:$D$7,3,FALSE)</f>
        <v>936.09999999999991</v>
      </c>
      <c r="O2" s="5">
        <f>VLOOKUP($B$2:$B$7,'11'!$B$2:$D$7,3,FALSE)</f>
        <v>934.7</v>
      </c>
      <c r="P2" s="5">
        <f>VLOOKUP($B$2:$B$7,'12'!$B$2:$D$7,3,FALSE)</f>
        <v>936.09999999999991</v>
      </c>
      <c r="Q2" s="5">
        <f>IF(Formelhilfe!O7&gt;0,R2/Formelhilfe!O7,0)</f>
        <v>934.13333333333355</v>
      </c>
      <c r="R2" s="5">
        <f>SUM(K2:P2)</f>
        <v>5604.8000000000011</v>
      </c>
      <c r="S2" s="5">
        <f>IF(Formelhilfe!P7&gt;0,T2/Formelhilfe!P7,0)</f>
        <v>934.50833333333355</v>
      </c>
      <c r="T2" s="6">
        <f>SUM(C2:H2,K2:P2)</f>
        <v>11214.100000000002</v>
      </c>
    </row>
    <row r="3" spans="1:20" ht="23.25" customHeight="1" x14ac:dyDescent="0.45">
      <c r="A3" s="12"/>
      <c r="B3" s="209" t="s">
        <v>91</v>
      </c>
      <c r="C3" s="7">
        <f>VLOOKUP($B$2:$B$7,'Wettkampf 1'!$B$2:$D$7,3,FALSE)</f>
        <v>942.5</v>
      </c>
      <c r="D3" s="5">
        <f>VLOOKUP($B$2:$B$7,'2'!$B$2:$D$7,3,FALSE)</f>
        <v>927.7</v>
      </c>
      <c r="E3" s="5">
        <f>VLOOKUP($B$2:$B$7,'3'!$B$2:$D$7,3,FALSE)</f>
        <v>932</v>
      </c>
      <c r="F3" s="5">
        <f>VLOOKUP($B$2:$B$7,'4'!$B$2:$D$7,3,FALSE)</f>
        <v>935.1</v>
      </c>
      <c r="G3" s="5">
        <f>VLOOKUP($B$2:$B$7,'5'!$B$2:$D$7,3,FALSE)</f>
        <v>946</v>
      </c>
      <c r="H3" s="5">
        <f>VLOOKUP($B$2:$B$7,'6'!$B$2:$D$7,3,FALSE)</f>
        <v>929.49999999999989</v>
      </c>
      <c r="I3" s="5">
        <f>IF(Formelhilfe!H4 &gt; 0,J3/Formelhilfe!H4,0)</f>
        <v>935.46666666666658</v>
      </c>
      <c r="J3" s="5">
        <f>SUM(C3:H3)</f>
        <v>5612.7999999999993</v>
      </c>
      <c r="K3" s="5">
        <f>VLOOKUP($B$2:$B$7,'7'!$B$2:$D$7,3,FALSE)</f>
        <v>936.8</v>
      </c>
      <c r="L3" s="5">
        <f>VLOOKUP($B$2:$B$7,'8'!$B$2:$D$7,3,FALSE)</f>
        <v>926.90000000000009</v>
      </c>
      <c r="M3" s="5">
        <f>VLOOKUP($B$2:$B$7,'9'!$B$2:$D$7,3,FALSE)</f>
        <v>925.7</v>
      </c>
      <c r="N3" s="5">
        <f>VLOOKUP($B$2:$B$7,'10'!$B$2:$D$7,3,FALSE)</f>
        <v>938.7</v>
      </c>
      <c r="O3" s="5">
        <f>VLOOKUP($B$2:$B$7,'11'!$B$2:$D$7,3,FALSE)</f>
        <v>933.7</v>
      </c>
      <c r="P3" s="5">
        <f>VLOOKUP($B$2:$B$7,'12'!$B$2:$D$7,3,FALSE)</f>
        <v>932.3</v>
      </c>
      <c r="Q3" s="5">
        <f>IF(Formelhilfe!O4&gt;0,R3/Formelhilfe!O4,0)</f>
        <v>932.35</v>
      </c>
      <c r="R3" s="5">
        <f>SUM(K3:P3)</f>
        <v>5594.1</v>
      </c>
      <c r="S3" s="5">
        <f>IF(Formelhilfe!P4&gt;0,T3/Formelhilfe!P4,0)</f>
        <v>933.90833333333342</v>
      </c>
      <c r="T3" s="6">
        <f>SUM(C3:H3,K3:P3)</f>
        <v>11206.900000000001</v>
      </c>
    </row>
    <row r="4" spans="1:20" ht="23.25" customHeight="1" x14ac:dyDescent="0.45">
      <c r="A4" s="12"/>
      <c r="B4" s="209" t="s">
        <v>95</v>
      </c>
      <c r="C4" s="7">
        <f>VLOOKUP($B$2:$B$7,'Wettkampf 1'!$B$2:$D$7,3,FALSE)</f>
        <v>939.89999999999986</v>
      </c>
      <c r="D4" s="5">
        <f>VLOOKUP($B$2:$B$7,'2'!$B$2:$D$7,3,FALSE)</f>
        <v>932.49999999999989</v>
      </c>
      <c r="E4" s="5">
        <f>VLOOKUP($B$2:$B$7,'3'!$B$2:$D$7,3,FALSE)</f>
        <v>931.80000000000007</v>
      </c>
      <c r="F4" s="5">
        <f>VLOOKUP($B$2:$B$7,'4'!$B$2:$D$7,3,FALSE)</f>
        <v>931.09999999999991</v>
      </c>
      <c r="G4" s="5">
        <f>VLOOKUP($B$2:$B$7,'5'!$B$2:$D$7,3,FALSE)</f>
        <v>942.1</v>
      </c>
      <c r="H4" s="5">
        <f>VLOOKUP($B$2:$B$7,'6'!$B$2:$D$7,3,FALSE)</f>
        <v>942.00000000000011</v>
      </c>
      <c r="I4" s="5">
        <f>IF(Formelhilfe!H2 &gt; 0,J4/Formelhilfe!H2,0)</f>
        <v>936.56666666666661</v>
      </c>
      <c r="J4" s="5">
        <f>SUM(C4:H4)</f>
        <v>5619.4</v>
      </c>
      <c r="K4" s="5">
        <f>VLOOKUP($B$2:$B$7,'7'!$B$2:$D$7,3,FALSE)</f>
        <v>927.3</v>
      </c>
      <c r="L4" s="5">
        <f>VLOOKUP($B$2:$B$7,'8'!$B$2:$D$7,3,FALSE)</f>
        <v>928.19999999999993</v>
      </c>
      <c r="M4" s="5">
        <f>VLOOKUP($B$2:$B$7,'9'!$B$2:$D$7,3,FALSE)</f>
        <v>923.59999999999991</v>
      </c>
      <c r="N4" s="5">
        <f>VLOOKUP($B$2:$B$7,'10'!$B$2:$D$7,3,FALSE)</f>
        <v>935.10000000000014</v>
      </c>
      <c r="O4" s="5">
        <f>VLOOKUP($B$2:$B$7,'11'!$B$2:$D$7,3,FALSE)</f>
        <v>931</v>
      </c>
      <c r="P4" s="5">
        <f>VLOOKUP($B$2:$B$7,'12'!$B$2:$D$7,3,FALSE)</f>
        <v>929.09999999999991</v>
      </c>
      <c r="Q4" s="5">
        <f>IF(Formelhilfe!O2&gt;0,R4/Formelhilfe!O2,0)</f>
        <v>929.04999999999984</v>
      </c>
      <c r="R4" s="5">
        <f>SUM(K4:P4)</f>
        <v>5574.2999999999993</v>
      </c>
      <c r="S4" s="5">
        <f>IF(Formelhilfe!P2&gt;0,T4/Formelhilfe!P2,0)</f>
        <v>932.80833333333339</v>
      </c>
      <c r="T4" s="6">
        <f>SUM(C4:H4,K4:P4)</f>
        <v>11193.7</v>
      </c>
    </row>
    <row r="5" spans="1:20" ht="23.25" customHeight="1" x14ac:dyDescent="0.45">
      <c r="A5" s="12"/>
      <c r="B5" s="209" t="s">
        <v>92</v>
      </c>
      <c r="C5" s="7">
        <f>VLOOKUP($B$2:$B$7,'Wettkampf 1'!$B$2:$D$7,3,FALSE)</f>
        <v>937.7</v>
      </c>
      <c r="D5" s="5">
        <f>VLOOKUP($B$2:$B$7,'2'!$B$2:$D$7,3,FALSE)</f>
        <v>930.3</v>
      </c>
      <c r="E5" s="5">
        <f>VLOOKUP($B$2:$B$7,'3'!$B$2:$D$7,3,FALSE)</f>
        <v>931.3</v>
      </c>
      <c r="F5" s="5">
        <f>VLOOKUP($B$2:$B$7,'4'!$B$2:$D$7,3,FALSE)</f>
        <v>933.19999999999993</v>
      </c>
      <c r="G5" s="5">
        <f>VLOOKUP($B$2:$B$7,'5'!$B$2:$D$7,3,FALSE)</f>
        <v>931.1</v>
      </c>
      <c r="H5" s="5">
        <f>VLOOKUP($B$2:$B$7,'6'!$B$2:$D$7,3,FALSE)</f>
        <v>926.30000000000007</v>
      </c>
      <c r="I5" s="5">
        <f>IF(Formelhilfe!H5 &gt; 0,J5/Formelhilfe!H5,0)</f>
        <v>931.65000000000009</v>
      </c>
      <c r="J5" s="5">
        <f>SUM(C5:H5)</f>
        <v>5589.9000000000005</v>
      </c>
      <c r="K5" s="5">
        <f>VLOOKUP($B$2:$B$7,'7'!$B$2:$D$7,3,FALSE)</f>
        <v>922.2</v>
      </c>
      <c r="L5" s="5">
        <f>VLOOKUP($B$2:$B$7,'8'!$B$2:$D$7,3,FALSE)</f>
        <v>924.4</v>
      </c>
      <c r="M5" s="5">
        <f>VLOOKUP($B$2:$B$7,'9'!$B$2:$D$7,3,FALSE)</f>
        <v>926.1</v>
      </c>
      <c r="N5" s="5">
        <f>VLOOKUP($B$2:$B$7,'10'!$B$2:$D$7,3,FALSE)</f>
        <v>941.10000000000014</v>
      </c>
      <c r="O5" s="5">
        <f>VLOOKUP($B$2:$B$7,'11'!$B$2:$D$7,3,FALSE)</f>
        <v>940.1</v>
      </c>
      <c r="P5" s="5">
        <f>VLOOKUP($B$2:$B$7,'12'!$B$2:$D$7,3,FALSE)</f>
        <v>927</v>
      </c>
      <c r="Q5" s="5">
        <f>IF(Formelhilfe!O5&gt;0,R5/Formelhilfe!O5,0)</f>
        <v>930.15000000000009</v>
      </c>
      <c r="R5" s="5">
        <f>SUM(K5:P5)</f>
        <v>5580.9000000000005</v>
      </c>
      <c r="S5" s="5">
        <f>IF(Formelhilfe!P5&gt;0,T5/Formelhilfe!P5,0)</f>
        <v>930.90000000000009</v>
      </c>
      <c r="T5" s="6">
        <f>SUM(C5:H5,K5:P5)</f>
        <v>11170.800000000001</v>
      </c>
    </row>
    <row r="6" spans="1:20" ht="23.25" customHeight="1" x14ac:dyDescent="0.45">
      <c r="A6" s="12"/>
      <c r="B6" s="209" t="s">
        <v>94</v>
      </c>
      <c r="C6" s="7">
        <f>VLOOKUP($B$2:$B$7,'Wettkampf 1'!$B$2:$D$7,3,FALSE)</f>
        <v>937.2</v>
      </c>
      <c r="D6" s="5">
        <f>VLOOKUP($B$2:$B$7,'2'!$B$2:$D$7,3,FALSE)</f>
        <v>931.69999999999993</v>
      </c>
      <c r="E6" s="5">
        <f>VLOOKUP($B$2:$B$7,'3'!$B$2:$D$7,3,FALSE)</f>
        <v>935.30000000000007</v>
      </c>
      <c r="F6" s="5">
        <f>VLOOKUP($B$2:$B$7,'4'!$B$2:$D$7,3,FALSE)</f>
        <v>921.2</v>
      </c>
      <c r="G6" s="5">
        <f>VLOOKUP($B$2:$B$7,'5'!$B$2:$D$7,3,FALSE)</f>
        <v>928.8</v>
      </c>
      <c r="H6" s="5">
        <f>VLOOKUP($B$2:$B$7,'6'!$B$2:$D$7,3,FALSE)</f>
        <v>931.0308</v>
      </c>
      <c r="I6" s="5">
        <f>IF(Formelhilfe!H3 &gt; 0,J6/Formelhilfe!H3,0)</f>
        <v>930.87180000000023</v>
      </c>
      <c r="J6" s="5">
        <f>SUM(C6:H6)</f>
        <v>5585.2308000000012</v>
      </c>
      <c r="K6" s="5">
        <f>VLOOKUP($B$2:$B$7,'7'!$B$2:$D$7,3,FALSE)</f>
        <v>929.4</v>
      </c>
      <c r="L6" s="5">
        <f>VLOOKUP($B$2:$B$7,'8'!$B$2:$D$7,3,FALSE)</f>
        <v>919.5</v>
      </c>
      <c r="M6" s="5">
        <f>VLOOKUP($B$2:$B$7,'9'!$B$2:$D$7,3,FALSE)</f>
        <v>929.9</v>
      </c>
      <c r="N6" s="5">
        <f>VLOOKUP($B$2:$B$7,'10'!$B$2:$D$7,3,FALSE)</f>
        <v>933.1</v>
      </c>
      <c r="O6" s="5">
        <f>VLOOKUP($B$2:$B$7,'11'!$B$2:$D$7,3,FALSE)</f>
        <v>927.09999999999991</v>
      </c>
      <c r="P6" s="5">
        <f>VLOOKUP($B$2:$B$7,'12'!$B$2:$D$7,3,FALSE)</f>
        <v>933.00000000000011</v>
      </c>
      <c r="Q6" s="5">
        <f>IF(Formelhilfe!O3&gt;0,R6/Formelhilfe!O3,0)</f>
        <v>928.66666666666663</v>
      </c>
      <c r="R6" s="5">
        <f>SUM(K6:P6)</f>
        <v>5572</v>
      </c>
      <c r="S6" s="5">
        <f>IF(Formelhilfe!P3&gt;0,T6/Formelhilfe!P3,0)</f>
        <v>929.76923333333343</v>
      </c>
      <c r="T6" s="6">
        <f>SUM(C6:H6,K6:P6)</f>
        <v>11157.230800000001</v>
      </c>
    </row>
    <row r="7" spans="1:20" ht="23.25" customHeight="1" x14ac:dyDescent="0.45">
      <c r="A7" s="12"/>
      <c r="B7" s="209" t="s">
        <v>90</v>
      </c>
      <c r="C7" s="7">
        <f>VLOOKUP($B$2:$B$7,'Wettkampf 1'!$B$2:$D$7,3,FALSE)</f>
        <v>925.9</v>
      </c>
      <c r="D7" s="5">
        <f>VLOOKUP($B$2:$B$7,'2'!$B$2:$D$7,3,FALSE)</f>
        <v>919</v>
      </c>
      <c r="E7" s="5">
        <f>VLOOKUP($B$2:$B$7,'3'!$B$2:$D$7,3,FALSE)</f>
        <v>923.90000000000009</v>
      </c>
      <c r="F7" s="5">
        <f>VLOOKUP($B$2:$B$7,'4'!$B$2:$D$7,3,FALSE)</f>
        <v>925.6</v>
      </c>
      <c r="G7" s="5">
        <f>VLOOKUP($B$2:$B$7,'5'!$B$2:$D$7,3,FALSE)</f>
        <v>935.50000000000011</v>
      </c>
      <c r="H7" s="5">
        <f>VLOOKUP($B$2:$B$7,'6'!$B$2:$D$7,3,FALSE)</f>
        <v>926.2</v>
      </c>
      <c r="I7" s="5">
        <f>IF(Formelhilfe!H6 &gt; 0,J7/Formelhilfe!H6,0)</f>
        <v>926.01666666666677</v>
      </c>
      <c r="J7" s="5">
        <f>SUM(C7:H7)</f>
        <v>5556.1</v>
      </c>
      <c r="K7" s="5">
        <f>VLOOKUP($B$2:$B$7,'7'!$B$2:$D$7,3,FALSE)</f>
        <v>932.09999999999991</v>
      </c>
      <c r="L7" s="5">
        <f>VLOOKUP($B$2:$B$7,'8'!$B$2:$D$7,3,FALSE)</f>
        <v>922.8</v>
      </c>
      <c r="M7" s="5">
        <f>VLOOKUP($B$2:$B$7,'9'!$B$2:$D$7,3,FALSE)</f>
        <v>929.8</v>
      </c>
      <c r="N7" s="5">
        <f>VLOOKUP($B$2:$B$7,'10'!$B$2:$D$7,3,FALSE)</f>
        <v>920.3</v>
      </c>
      <c r="O7" s="5">
        <f>VLOOKUP($B$2:$B$7,'11'!$B$2:$D$7,3,FALSE)</f>
        <v>930.69999999999993</v>
      </c>
      <c r="P7" s="5">
        <f>VLOOKUP($B$2:$B$7,'12'!$B$2:$D$7,3,FALSE)</f>
        <v>928</v>
      </c>
      <c r="Q7" s="5">
        <f>IF(Formelhilfe!O6&gt;0,R7/Formelhilfe!O6,0)</f>
        <v>927.2833333333333</v>
      </c>
      <c r="R7" s="5">
        <f>SUM(K7:P7)</f>
        <v>5563.7</v>
      </c>
      <c r="S7" s="5">
        <f>IF(Formelhilfe!P6&gt;0,T7/Formelhilfe!P6,0)</f>
        <v>926.65000000000009</v>
      </c>
      <c r="T7" s="6">
        <f>SUM(C7:H7,K7:P7)</f>
        <v>11119.800000000001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91" t="str">
        <f>Übersicht!D4</f>
        <v>Breddenberg</v>
      </c>
      <c r="Z1" s="191"/>
    </row>
    <row r="2" spans="1:29" ht="15" customHeight="1" x14ac:dyDescent="0.35">
      <c r="A2" s="93">
        <v>1</v>
      </c>
      <c r="B2" s="111" t="s">
        <v>90</v>
      </c>
      <c r="D2" s="105">
        <f>G46</f>
        <v>925.9</v>
      </c>
      <c r="E2" s="110" t="str">
        <f>IF(H46&gt;4,"Es sind zu viele Schützen in Wertung!"," ")</f>
        <v xml:space="preserve"> </v>
      </c>
      <c r="X2" s="109" t="s">
        <v>31</v>
      </c>
      <c r="Y2" s="192" t="str">
        <f>Übersicht!D3</f>
        <v>14.09.25</v>
      </c>
      <c r="Z2" s="191"/>
    </row>
    <row r="3" spans="1:29" ht="15" customHeight="1" x14ac:dyDescent="0.35">
      <c r="A3" s="93">
        <v>2</v>
      </c>
      <c r="B3" s="111" t="s">
        <v>91</v>
      </c>
      <c r="D3" s="105">
        <f>I46</f>
        <v>942.5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92</v>
      </c>
      <c r="D4" s="105">
        <f>K46</f>
        <v>937.7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93</v>
      </c>
      <c r="D5" s="105">
        <f>M46</f>
        <v>944.1</v>
      </c>
      <c r="E5" s="110" t="str">
        <f>IF(N46&gt;4,"Es sind zu viele Schützen in Wertung!"," ")</f>
        <v xml:space="preserve"> </v>
      </c>
      <c r="W5" s="103"/>
      <c r="X5" s="107" t="s">
        <v>45</v>
      </c>
      <c r="Y5" s="189"/>
      <c r="Z5" s="190"/>
      <c r="AA5" s="103"/>
    </row>
    <row r="6" spans="1:29" ht="15" customHeight="1" x14ac:dyDescent="0.35">
      <c r="A6" s="93">
        <v>5</v>
      </c>
      <c r="B6" s="111" t="s">
        <v>94</v>
      </c>
      <c r="D6" s="105">
        <f>O46</f>
        <v>937.2</v>
      </c>
      <c r="E6" s="110" t="str">
        <f>IF(P46&gt;4,"Es sind zu viele Schützen in Wertung!"," ")</f>
        <v xml:space="preserve"> </v>
      </c>
      <c r="W6" s="103"/>
      <c r="X6" s="107" t="s">
        <v>44</v>
      </c>
      <c r="Y6" s="189"/>
      <c r="Z6" s="190"/>
      <c r="AA6" s="103"/>
    </row>
    <row r="7" spans="1:29" ht="15" customHeight="1" x14ac:dyDescent="0.35">
      <c r="A7" s="93">
        <v>6</v>
      </c>
      <c r="B7" s="111" t="s">
        <v>95</v>
      </c>
      <c r="D7" s="105">
        <f>Q46</f>
        <v>939.89999999999986</v>
      </c>
      <c r="E7" s="110" t="str">
        <f>IF(R46&gt;4,"Es sind zu viele Schützen in Wertung!"," ")</f>
        <v xml:space="preserve"> </v>
      </c>
      <c r="W7" s="103"/>
      <c r="X7" s="109" t="s">
        <v>52</v>
      </c>
      <c r="Y7" s="189" t="s">
        <v>100</v>
      </c>
      <c r="Z7" s="19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6" t="s">
        <v>32</v>
      </c>
      <c r="X9" s="187"/>
      <c r="Y9" s="187"/>
      <c r="Z9" s="188"/>
    </row>
    <row r="10" spans="1:29" ht="13" customHeight="1" x14ac:dyDescent="0.35">
      <c r="A10" s="93">
        <v>1</v>
      </c>
      <c r="B10" s="111" t="s">
        <v>96</v>
      </c>
      <c r="C10" s="95" t="s">
        <v>90</v>
      </c>
      <c r="D10" s="95">
        <v>308</v>
      </c>
      <c r="E10" s="50"/>
      <c r="F10" s="67">
        <f>IF(E10="x","0",D10)</f>
        <v>308</v>
      </c>
      <c r="G10" s="67">
        <f>IF(C10=$B$2,F10,0)</f>
        <v>308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90</v>
      </c>
      <c r="D11" s="95">
        <v>296.10000000000002</v>
      </c>
      <c r="E11" s="50" t="s">
        <v>98</v>
      </c>
      <c r="F11" s="67" t="str">
        <f t="shared" ref="F11:F45" si="0">IF(E11="x","0",D11)</f>
        <v>0</v>
      </c>
      <c r="G11" s="67" t="str">
        <f t="shared" ref="G11:G45" si="1">IF(C11=$B$2,F11,0)</f>
        <v>0</v>
      </c>
      <c r="H11" s="67">
        <f t="shared" ref="H11:H45" si="2">(IF(AND($E11="",$C11=$B$2),1,0))</f>
        <v>0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99</v>
      </c>
      <c r="C12" s="95" t="s">
        <v>90</v>
      </c>
      <c r="D12" s="95">
        <v>305</v>
      </c>
      <c r="E12" s="50"/>
      <c r="F12" s="67">
        <f t="shared" si="0"/>
        <v>305</v>
      </c>
      <c r="G12" s="67">
        <f t="shared" si="1"/>
        <v>305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">
        <v>90</v>
      </c>
      <c r="D13" s="95">
        <v>306.39999999999998</v>
      </c>
      <c r="E13" s="50"/>
      <c r="F13" s="67">
        <f t="shared" si="0"/>
        <v>306.39999999999998</v>
      </c>
      <c r="G13" s="67">
        <f t="shared" si="1"/>
        <v>306.39999999999998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101</v>
      </c>
      <c r="C14" s="95" t="s">
        <v>90</v>
      </c>
      <c r="D14" s="95">
        <v>311.5</v>
      </c>
      <c r="E14" s="50"/>
      <c r="F14" s="67">
        <f t="shared" si="0"/>
        <v>311.5</v>
      </c>
      <c r="G14" s="67">
        <f t="shared" si="1"/>
        <v>311.5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90</v>
      </c>
      <c r="D15" s="95"/>
      <c r="E15" s="50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102</v>
      </c>
      <c r="C16" s="95" t="s">
        <v>91</v>
      </c>
      <c r="D16" s="95">
        <v>309</v>
      </c>
      <c r="E16" s="50"/>
      <c r="F16" s="67">
        <f t="shared" si="0"/>
        <v>309</v>
      </c>
      <c r="G16" s="67">
        <f t="shared" si="1"/>
        <v>0</v>
      </c>
      <c r="H16" s="67">
        <f t="shared" si="2"/>
        <v>0</v>
      </c>
      <c r="I16" s="67">
        <f t="shared" si="3"/>
        <v>309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103</v>
      </c>
      <c r="C17" s="95" t="s">
        <v>91</v>
      </c>
      <c r="D17" s="95">
        <v>318.10000000000002</v>
      </c>
      <c r="E17" s="50"/>
      <c r="F17" s="67">
        <f t="shared" si="0"/>
        <v>318.10000000000002</v>
      </c>
      <c r="G17" s="67">
        <f t="shared" si="1"/>
        <v>0</v>
      </c>
      <c r="H17" s="67">
        <f t="shared" si="2"/>
        <v>0</v>
      </c>
      <c r="I17" s="67">
        <f t="shared" si="3"/>
        <v>318.10000000000002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104</v>
      </c>
      <c r="C18" s="95" t="s">
        <v>91</v>
      </c>
      <c r="D18" s="95">
        <v>315.39999999999998</v>
      </c>
      <c r="E18" s="50"/>
      <c r="F18" s="67">
        <f t="shared" si="0"/>
        <v>315.39999999999998</v>
      </c>
      <c r="G18" s="67">
        <f t="shared" si="1"/>
        <v>0</v>
      </c>
      <c r="H18" s="67">
        <f t="shared" si="2"/>
        <v>0</v>
      </c>
      <c r="I18" s="67">
        <f t="shared" si="3"/>
        <v>315.39999999999998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105</v>
      </c>
      <c r="C19" s="95" t="s">
        <v>91</v>
      </c>
      <c r="D19" s="95">
        <v>308.8</v>
      </c>
      <c r="E19" s="50"/>
      <c r="F19" s="67">
        <f t="shared" si="0"/>
        <v>308.8</v>
      </c>
      <c r="G19" s="67">
        <f t="shared" si="1"/>
        <v>0</v>
      </c>
      <c r="H19" s="67">
        <f t="shared" si="2"/>
        <v>0</v>
      </c>
      <c r="I19" s="67">
        <f t="shared" si="3"/>
        <v>308.8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106</v>
      </c>
      <c r="C20" s="95" t="s">
        <v>91</v>
      </c>
      <c r="D20" s="95">
        <v>309.89999999999998</v>
      </c>
      <c r="E20" s="50" t="s">
        <v>98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50</v>
      </c>
      <c r="C21" s="95" t="s">
        <v>91</v>
      </c>
      <c r="D21" s="95"/>
      <c r="E21" s="50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107</v>
      </c>
      <c r="C22" s="95" t="s">
        <v>92</v>
      </c>
      <c r="D22" s="95">
        <v>314.3</v>
      </c>
      <c r="E22" s="95"/>
      <c r="F22" s="67">
        <f t="shared" si="0"/>
        <v>314.3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108</v>
      </c>
      <c r="C23" s="95" t="s">
        <v>92</v>
      </c>
      <c r="D23" s="95">
        <v>309.89999999999998</v>
      </c>
      <c r="E23" s="50"/>
      <c r="F23" s="67">
        <f t="shared" si="0"/>
        <v>309.89999999999998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309.89999999999998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109</v>
      </c>
      <c r="C24" s="95" t="s">
        <v>92</v>
      </c>
      <c r="D24" s="95">
        <v>310</v>
      </c>
      <c r="E24" s="50"/>
      <c r="F24" s="67">
        <f t="shared" si="0"/>
        <v>310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110</v>
      </c>
      <c r="C25" s="95" t="s">
        <v>92</v>
      </c>
      <c r="D25" s="95">
        <v>302.10000000000002</v>
      </c>
      <c r="E25" s="50" t="s">
        <v>98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111</v>
      </c>
      <c r="C26" s="95" t="s">
        <v>92</v>
      </c>
      <c r="D26" s="95">
        <v>313.39999999999998</v>
      </c>
      <c r="E26" s="50"/>
      <c r="F26" s="67">
        <f t="shared" si="0"/>
        <v>313.39999999999998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313.39999999999998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">
        <v>92</v>
      </c>
      <c r="D27" s="95"/>
      <c r="E27" s="50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112</v>
      </c>
      <c r="C28" s="95" t="s">
        <v>93</v>
      </c>
      <c r="D28" s="95">
        <v>316.39999999999998</v>
      </c>
      <c r="E28" s="50"/>
      <c r="F28" s="67">
        <f t="shared" si="0"/>
        <v>316.39999999999998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113</v>
      </c>
      <c r="C29" s="95" t="s">
        <v>93</v>
      </c>
      <c r="D29" s="95">
        <v>315.3</v>
      </c>
      <c r="E29" s="50"/>
      <c r="F29" s="67">
        <f t="shared" si="0"/>
        <v>315.3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315.3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114</v>
      </c>
      <c r="C30" s="95" t="s">
        <v>93</v>
      </c>
      <c r="D30" s="95">
        <v>304.2</v>
      </c>
      <c r="E30" s="50"/>
      <c r="F30" s="67">
        <f t="shared" si="0"/>
        <v>304.2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115</v>
      </c>
      <c r="C31" s="95" t="s">
        <v>93</v>
      </c>
      <c r="D31" s="95">
        <v>312.39999999999998</v>
      </c>
      <c r="E31" s="50"/>
      <c r="F31" s="67">
        <f t="shared" si="0"/>
        <v>312.39999999999998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131</v>
      </c>
      <c r="C32" s="95" t="s">
        <v>93</v>
      </c>
      <c r="D32" s="95"/>
      <c r="E32" s="50" t="s">
        <v>98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93</v>
      </c>
      <c r="D33" s="95"/>
      <c r="E33" s="50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116</v>
      </c>
      <c r="C34" s="95" t="s">
        <v>94</v>
      </c>
      <c r="D34" s="95">
        <v>313.60000000000002</v>
      </c>
      <c r="E34" s="50"/>
      <c r="F34" s="67">
        <f t="shared" si="0"/>
        <v>313.60000000000002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117</v>
      </c>
      <c r="C35" s="95" t="s">
        <v>94</v>
      </c>
      <c r="D35" s="95">
        <v>313.5</v>
      </c>
      <c r="E35" s="50"/>
      <c r="F35" s="67">
        <f t="shared" si="0"/>
        <v>313.5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313.5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118</v>
      </c>
      <c r="C36" s="95" t="s">
        <v>94</v>
      </c>
      <c r="D36" s="95">
        <v>310.10000000000002</v>
      </c>
      <c r="E36" s="50"/>
      <c r="F36" s="67">
        <f t="shared" si="0"/>
        <v>310.10000000000002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119</v>
      </c>
      <c r="C37" s="95" t="s">
        <v>94</v>
      </c>
      <c r="D37" s="95">
        <v>312.7</v>
      </c>
      <c r="E37" s="50" t="s">
        <v>98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120</v>
      </c>
      <c r="C38" s="95" t="s">
        <v>94</v>
      </c>
      <c r="D38" s="95">
        <v>304.10000000000002</v>
      </c>
      <c r="E38" s="50"/>
      <c r="F38" s="67">
        <f t="shared" si="0"/>
        <v>304.10000000000002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304.10000000000002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121</v>
      </c>
      <c r="C39" s="95" t="s">
        <v>94</v>
      </c>
      <c r="D39" s="95">
        <v>306.7</v>
      </c>
      <c r="E39" s="50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95</v>
      </c>
      <c r="D40" s="95">
        <v>314.39999999999998</v>
      </c>
      <c r="E40" s="50"/>
      <c r="F40" s="67">
        <f t="shared" si="0"/>
        <v>314.39999999999998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95</v>
      </c>
      <c r="D41" s="95">
        <v>316.2</v>
      </c>
      <c r="E41" s="50"/>
      <c r="F41" s="67">
        <f t="shared" si="0"/>
        <v>316.2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316.2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95</v>
      </c>
      <c r="D42" s="95">
        <v>309.3</v>
      </c>
      <c r="E42" s="50"/>
      <c r="F42" s="67">
        <f t="shared" si="0"/>
        <v>309.3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95</v>
      </c>
      <c r="D43" s="95">
        <v>306.5</v>
      </c>
      <c r="E43" s="50"/>
      <c r="F43" s="67">
        <f t="shared" si="0"/>
        <v>306.5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306.5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95</v>
      </c>
      <c r="D44" s="95">
        <v>299.10000000000002</v>
      </c>
      <c r="E44" s="50" t="s">
        <v>98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71</v>
      </c>
      <c r="C45" s="95" t="s">
        <v>95</v>
      </c>
      <c r="D45" s="95"/>
      <c r="E45" s="50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925.9</v>
      </c>
      <c r="H46" s="67">
        <f>SUM(H10:H45)</f>
        <v>4</v>
      </c>
      <c r="I46" s="67">
        <f>LARGE(I10:I45,1)+LARGE(I10:I45,2)+LARGE(I10:I45,3)</f>
        <v>942.5</v>
      </c>
      <c r="J46" s="67">
        <f>SUM(J10:J45)</f>
        <v>4</v>
      </c>
      <c r="K46" s="67">
        <f>LARGE(K10:K45,1)+LARGE(K10:K45,2)+LARGE(K10:K45,3)</f>
        <v>937.7</v>
      </c>
      <c r="L46" s="67">
        <f>SUM(L10:L45)</f>
        <v>4</v>
      </c>
      <c r="M46" s="67">
        <f>LARGE(M10:M45,1)+LARGE(M10:M45,2)+LARGE(M10:M45,3)</f>
        <v>944.1</v>
      </c>
      <c r="N46" s="67">
        <f>SUM(N10:N45)</f>
        <v>4</v>
      </c>
      <c r="O46" s="67">
        <f>LARGE(O10:O45,1)+LARGE(O10:O45,2)+LARGE(O10:O45,3)</f>
        <v>937.2</v>
      </c>
      <c r="P46" s="67">
        <f>SUM(P10:P45)</f>
        <v>4</v>
      </c>
      <c r="Q46" s="67">
        <f>LARGE(Q10:Q45,1)+LARGE(Q10:Q45,2)+LARGE(Q10:Q45,3)</f>
        <v>939.89999999999986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9" zoomScale="115" zoomScaleNormal="115" workbookViewId="0">
      <selection activeCell="AC25" sqref="AC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Übersicht!E4</f>
        <v>Esterwegen</v>
      </c>
      <c r="X1" s="193"/>
    </row>
    <row r="2" spans="1:29" x14ac:dyDescent="0.35">
      <c r="A2" s="106">
        <v>1</v>
      </c>
      <c r="B2" s="64" t="str">
        <f>'Wettkampf 1'!B2</f>
        <v>Breddenberg I</v>
      </c>
      <c r="D2" s="73">
        <f>G46</f>
        <v>919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Übersicht!E3</f>
        <v>28.09.25</v>
      </c>
      <c r="X2" s="193"/>
    </row>
    <row r="3" spans="1:29" x14ac:dyDescent="0.35">
      <c r="A3" s="106">
        <v>2</v>
      </c>
      <c r="B3" s="64" t="str">
        <f>'Wettkampf 1'!B3</f>
        <v>Esterwegen I</v>
      </c>
      <c r="D3" s="73">
        <f>I46</f>
        <v>927.7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927.7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103</v>
      </c>
      <c r="X5" s="190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127</v>
      </c>
      <c r="X6" s="195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932.49999999999989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103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303.5</v>
      </c>
      <c r="E10" s="83"/>
      <c r="F10" s="68">
        <f>IF(E10="x","0",D10)</f>
        <v>303.5</v>
      </c>
      <c r="G10" s="69">
        <f>IF(C10=$B$2,F10,0)</f>
        <v>303.5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100.1</v>
      </c>
      <c r="V10" s="84">
        <v>101.1</v>
      </c>
      <c r="W10" s="84">
        <v>102.3</v>
      </c>
      <c r="X10" s="87">
        <f>U10+V10+W10</f>
        <v>303.5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287.5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97.5</v>
      </c>
      <c r="V11" s="85">
        <v>94.5</v>
      </c>
      <c r="W11" s="85">
        <v>95.5</v>
      </c>
      <c r="X11" s="88">
        <f t="shared" ref="X11:X39" si="13">U11+V11+W11</f>
        <v>287.5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306.3</v>
      </c>
      <c r="E12" s="83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101.6</v>
      </c>
      <c r="W12" s="85">
        <v>102.4</v>
      </c>
      <c r="X12" s="88">
        <f t="shared" si="13"/>
        <v>306.29999999999995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300.5</v>
      </c>
      <c r="E13" s="83"/>
      <c r="F13" s="68">
        <f t="shared" si="0"/>
        <v>300.5</v>
      </c>
      <c r="G13" s="69">
        <f t="shared" si="1"/>
        <v>300.5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101.1</v>
      </c>
      <c r="V13" s="85">
        <v>102</v>
      </c>
      <c r="W13" s="85">
        <v>97.4</v>
      </c>
      <c r="X13" s="88">
        <f t="shared" si="13"/>
        <v>300.5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103.7</v>
      </c>
      <c r="V14" s="85">
        <v>102.2</v>
      </c>
      <c r="W14" s="85">
        <v>103.3</v>
      </c>
      <c r="X14" s="88">
        <f t="shared" si="13"/>
        <v>309.2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304.7</v>
      </c>
      <c r="E16" s="83"/>
      <c r="F16" s="68">
        <f t="shared" si="0"/>
        <v>304.7</v>
      </c>
      <c r="G16" s="69">
        <f t="shared" si="1"/>
        <v>0</v>
      </c>
      <c r="H16" s="69">
        <f t="shared" si="2"/>
        <v>0</v>
      </c>
      <c r="I16" s="69">
        <f t="shared" si="3"/>
        <v>304.7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102.1</v>
      </c>
      <c r="V16" s="85">
        <v>102</v>
      </c>
      <c r="W16" s="85">
        <v>100.6</v>
      </c>
      <c r="X16" s="88">
        <f t="shared" si="13"/>
        <v>304.7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316</v>
      </c>
      <c r="E17" s="83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105.2</v>
      </c>
      <c r="V17" s="85">
        <v>105</v>
      </c>
      <c r="W17" s="85">
        <v>105.8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303</v>
      </c>
      <c r="E18" s="83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100.3</v>
      </c>
      <c r="W18" s="85">
        <v>101.4</v>
      </c>
      <c r="X18" s="88">
        <f t="shared" si="13"/>
        <v>303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307</v>
      </c>
      <c r="E19" s="83"/>
      <c r="F19" s="68">
        <f t="shared" si="0"/>
        <v>307</v>
      </c>
      <c r="G19" s="69">
        <f t="shared" si="1"/>
        <v>0</v>
      </c>
      <c r="H19" s="69">
        <f t="shared" si="2"/>
        <v>0</v>
      </c>
      <c r="I19" s="69">
        <f t="shared" si="3"/>
        <v>307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101.7</v>
      </c>
      <c r="V19" s="85">
        <v>101.3</v>
      </c>
      <c r="W19" s="85">
        <v>104</v>
      </c>
      <c r="X19" s="88">
        <f t="shared" si="13"/>
        <v>307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301.2</v>
      </c>
      <c r="E20" s="83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100.5</v>
      </c>
      <c r="V20" s="85">
        <v>100.3</v>
      </c>
      <c r="W20" s="85">
        <v>100.4</v>
      </c>
      <c r="X20" s="88">
        <f t="shared" si="13"/>
        <v>301.20000000000005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105.2</v>
      </c>
      <c r="V22" s="85">
        <v>103.3</v>
      </c>
      <c r="W22" s="85">
        <v>103.7</v>
      </c>
      <c r="X22" s="88">
        <f t="shared" si="13"/>
        <v>312.2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310.8</v>
      </c>
      <c r="E23" s="83"/>
      <c r="F23" s="68">
        <f t="shared" si="0"/>
        <v>310.8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103.5</v>
      </c>
      <c r="V23" s="85">
        <v>105</v>
      </c>
      <c r="W23" s="85">
        <v>102.3</v>
      </c>
      <c r="X23" s="88">
        <f t="shared" si="13"/>
        <v>310.8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300.7</v>
      </c>
      <c r="E24" s="83"/>
      <c r="F24" s="68">
        <f t="shared" si="0"/>
        <v>300.7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</v>
      </c>
      <c r="V24" s="85">
        <v>98.5</v>
      </c>
      <c r="W24" s="85">
        <v>99.2</v>
      </c>
      <c r="X24" s="88">
        <f t="shared" si="13"/>
        <v>300.7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303</v>
      </c>
      <c r="E25" s="83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102.9</v>
      </c>
      <c r="V25" s="85">
        <v>99.2</v>
      </c>
      <c r="W25" s="85">
        <v>100.9</v>
      </c>
      <c r="X25" s="88">
        <f t="shared" si="13"/>
        <v>303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307.3</v>
      </c>
      <c r="E26" s="83"/>
      <c r="F26" s="68">
        <f t="shared" si="0"/>
        <v>307.3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307.3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103.1</v>
      </c>
      <c r="V26" s="85">
        <v>101</v>
      </c>
      <c r="W26" s="85">
        <v>103.2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</v>
      </c>
      <c r="E28" s="83"/>
      <c r="F28" s="68">
        <f t="shared" si="0"/>
        <v>312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103.2</v>
      </c>
      <c r="V28" s="85">
        <v>104.2</v>
      </c>
      <c r="W28" s="85">
        <v>104.6</v>
      </c>
      <c r="X28" s="88">
        <f t="shared" si="13"/>
        <v>312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312.10000000000002</v>
      </c>
      <c r="E29" s="83"/>
      <c r="F29" s="68">
        <f t="shared" si="0"/>
        <v>312.10000000000002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101.5</v>
      </c>
      <c r="V29" s="85">
        <v>105.8</v>
      </c>
      <c r="W29" s="85">
        <v>104.8</v>
      </c>
      <c r="X29" s="88">
        <f t="shared" si="13"/>
        <v>312.10000000000002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99.7</v>
      </c>
      <c r="V30" s="85">
        <v>102.1</v>
      </c>
      <c r="W30" s="85">
        <v>99.2</v>
      </c>
      <c r="X30" s="88">
        <f t="shared" si="13"/>
        <v>301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303.60000000000002</v>
      </c>
      <c r="E31" s="83"/>
      <c r="F31" s="68">
        <f t="shared" si="0"/>
        <v>303.60000000000002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</v>
      </c>
      <c r="V31" s="85">
        <v>101.6</v>
      </c>
      <c r="W31" s="85">
        <v>102</v>
      </c>
      <c r="X31" s="88">
        <f t="shared" si="13"/>
        <v>303.60000000000002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104.2</v>
      </c>
      <c r="V34" s="85">
        <v>103.9</v>
      </c>
      <c r="W34" s="85">
        <v>104.1</v>
      </c>
      <c r="X34" s="88">
        <f t="shared" si="13"/>
        <v>312.20000000000005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308.89999999999998</v>
      </c>
      <c r="E35" s="83"/>
      <c r="F35" s="68">
        <f t="shared" si="0"/>
        <v>308.89999999999998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101.5</v>
      </c>
      <c r="W35" s="85">
        <v>104</v>
      </c>
      <c r="X35" s="88">
        <f t="shared" si="13"/>
        <v>308.89999999999998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103.7</v>
      </c>
      <c r="V36" s="85">
        <v>103.2</v>
      </c>
      <c r="W36" s="85">
        <v>101.1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310.60000000000002</v>
      </c>
      <c r="E37" s="83"/>
      <c r="F37" s="68">
        <f t="shared" si="0"/>
        <v>310.60000000000002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102.3</v>
      </c>
      <c r="V37" s="85">
        <v>102.6</v>
      </c>
      <c r="W37" s="85">
        <v>105.7</v>
      </c>
      <c r="X37" s="88">
        <f t="shared" si="13"/>
        <v>310.59999999999997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304.39999999999998</v>
      </c>
      <c r="E38" s="83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102.4</v>
      </c>
      <c r="V38" s="85">
        <v>101.4</v>
      </c>
      <c r="W38" s="85">
        <v>100.6</v>
      </c>
      <c r="X38" s="88">
        <f t="shared" si="13"/>
        <v>304.39999999999998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187.2</v>
      </c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92.3</v>
      </c>
      <c r="V39" s="85">
        <v>94.9</v>
      </c>
      <c r="W39" s="85">
        <v>0</v>
      </c>
      <c r="X39" s="88">
        <f t="shared" si="13"/>
        <v>187.2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310.39999999999998</v>
      </c>
      <c r="E40" s="83"/>
      <c r="F40" s="68">
        <f t="shared" si="0"/>
        <v>310.39999999999998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310.39999999999998</v>
      </c>
      <c r="R40" s="69">
        <f t="shared" si="12"/>
        <v>1</v>
      </c>
      <c r="S40" s="69"/>
      <c r="T40" s="69"/>
      <c r="U40" s="85">
        <v>103.8</v>
      </c>
      <c r="V40" s="85">
        <v>101.9</v>
      </c>
      <c r="W40" s="85">
        <v>104.7</v>
      </c>
      <c r="X40" s="88">
        <f t="shared" ref="X40:X44" si="17">U40+V40+W40</f>
        <v>310.39999999999998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311.2</v>
      </c>
      <c r="E41" s="83"/>
      <c r="F41" s="68">
        <f t="shared" si="0"/>
        <v>311.2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311.2</v>
      </c>
      <c r="R41" s="69">
        <f t="shared" si="12"/>
        <v>1</v>
      </c>
      <c r="S41" s="69"/>
      <c r="T41" s="69"/>
      <c r="U41" s="85">
        <v>102.2</v>
      </c>
      <c r="V41" s="85">
        <v>104.9</v>
      </c>
      <c r="W41" s="85">
        <v>104.1</v>
      </c>
      <c r="X41" s="88">
        <f t="shared" si="17"/>
        <v>311.20000000000005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307.2</v>
      </c>
      <c r="E42" s="83"/>
      <c r="F42" s="68">
        <f t="shared" si="0"/>
        <v>307.2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307.2</v>
      </c>
      <c r="R42" s="69">
        <f t="shared" si="12"/>
        <v>1</v>
      </c>
      <c r="S42" s="69"/>
      <c r="T42" s="69"/>
      <c r="U42" s="85">
        <v>101.7</v>
      </c>
      <c r="V42" s="85">
        <v>104.4</v>
      </c>
      <c r="W42" s="85">
        <v>101.1</v>
      </c>
      <c r="X42" s="88">
        <f t="shared" si="17"/>
        <v>307.20000000000005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310.89999999999998</v>
      </c>
      <c r="E43" s="83"/>
      <c r="F43" s="68">
        <f t="shared" si="0"/>
        <v>310.89999999999998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310.89999999999998</v>
      </c>
      <c r="R43" s="69">
        <f t="shared" si="12"/>
        <v>1</v>
      </c>
      <c r="S43" s="69"/>
      <c r="T43" s="69"/>
      <c r="U43" s="85">
        <v>104</v>
      </c>
      <c r="V43" s="85">
        <v>104.7</v>
      </c>
      <c r="W43" s="85">
        <v>102.2</v>
      </c>
      <c r="X43" s="88">
        <f t="shared" si="17"/>
        <v>310.89999999999998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0</v>
      </c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919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930.3</v>
      </c>
      <c r="L46" s="69">
        <f>SUM(L10:L45)</f>
        <v>4</v>
      </c>
      <c r="M46" s="69">
        <f>LARGE(M10:M45,1)+LARGE(M10:M45,2)+LARGE(M10:M45,3)</f>
        <v>927.7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932.49999999999989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Übersicht!F4</f>
        <v>Breddenberg</v>
      </c>
      <c r="X1" s="193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923.90000000000009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Übersicht!F3</f>
        <v>12.10.25</v>
      </c>
      <c r="X2" s="193"/>
    </row>
    <row r="3" spans="1:29" x14ac:dyDescent="0.35">
      <c r="A3" s="106">
        <v>2</v>
      </c>
      <c r="B3" s="64" t="str">
        <f>'Wettkampf 1'!B3</f>
        <v>Esterwegen I</v>
      </c>
      <c r="D3" s="73">
        <f>I46</f>
        <v>932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129</v>
      </c>
      <c r="X5" s="190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935.30000000000007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130</v>
      </c>
      <c r="X6" s="195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931.80000000000007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129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82">
        <v>305.7</v>
      </c>
      <c r="E10" s="83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82">
        <v>298.89999999999998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82">
        <v>301.39999999999998</v>
      </c>
      <c r="E12" s="83"/>
      <c r="F12" s="68">
        <f t="shared" si="0"/>
        <v>301.39999999999998</v>
      </c>
      <c r="G12" s="69">
        <f t="shared" si="1"/>
        <v>301.39999999999998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82">
        <v>306.5</v>
      </c>
      <c r="E13" s="83"/>
      <c r="F13" s="68">
        <f t="shared" si="0"/>
        <v>306.5</v>
      </c>
      <c r="G13" s="69">
        <f t="shared" si="1"/>
        <v>306.5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82">
        <v>311.7</v>
      </c>
      <c r="E14" s="83"/>
      <c r="F14" s="68">
        <f t="shared" si="0"/>
        <v>311.7</v>
      </c>
      <c r="G14" s="69">
        <f t="shared" si="1"/>
        <v>311.7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82">
        <v>308.3</v>
      </c>
      <c r="E16" s="83"/>
      <c r="F16" s="68">
        <f t="shared" si="0"/>
        <v>308.3</v>
      </c>
      <c r="G16" s="69">
        <f t="shared" si="1"/>
        <v>0</v>
      </c>
      <c r="H16" s="69">
        <f t="shared" si="2"/>
        <v>0</v>
      </c>
      <c r="I16" s="69">
        <f t="shared" si="3"/>
        <v>308.3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82">
        <v>310</v>
      </c>
      <c r="E18" s="83"/>
      <c r="F18" s="68">
        <f t="shared" si="0"/>
        <v>310</v>
      </c>
      <c r="G18" s="69">
        <f t="shared" si="1"/>
        <v>0</v>
      </c>
      <c r="H18" s="69">
        <f t="shared" si="2"/>
        <v>0</v>
      </c>
      <c r="I18" s="69">
        <f t="shared" si="3"/>
        <v>310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82">
        <v>308.7</v>
      </c>
      <c r="E19" s="83"/>
      <c r="F19" s="68">
        <f t="shared" si="0"/>
        <v>308.7</v>
      </c>
      <c r="G19" s="69">
        <f t="shared" si="1"/>
        <v>0</v>
      </c>
      <c r="H19" s="69">
        <f t="shared" si="2"/>
        <v>0</v>
      </c>
      <c r="I19" s="69">
        <f t="shared" si="3"/>
        <v>308.7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82">
        <v>303.89999999999998</v>
      </c>
      <c r="E20" s="83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82">
        <v>308.39999999999998</v>
      </c>
      <c r="E22" s="83"/>
      <c r="F22" s="68">
        <f t="shared" si="0"/>
        <v>308.39999999999998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82">
        <v>309.2</v>
      </c>
      <c r="E24" s="83"/>
      <c r="F24" s="68">
        <f t="shared" si="0"/>
        <v>309.2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82">
        <v>301.3</v>
      </c>
      <c r="E25" s="83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82">
        <v>310.2</v>
      </c>
      <c r="E26" s="83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82">
        <v>312.89999999999998</v>
      </c>
      <c r="E28" s="83"/>
      <c r="F28" s="68">
        <f t="shared" si="0"/>
        <v>312.89999999999998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82">
        <v>308.39999999999998</v>
      </c>
      <c r="E30" s="83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82">
        <v>307.2</v>
      </c>
      <c r="E31" s="83"/>
      <c r="F31" s="68">
        <f t="shared" si="0"/>
        <v>307.2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82">
        <v>300.39999999999998</v>
      </c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82">
        <v>315.60000000000002</v>
      </c>
      <c r="E34" s="83"/>
      <c r="F34" s="68">
        <f t="shared" si="0"/>
        <v>315.60000000000002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82">
        <v>301.7</v>
      </c>
      <c r="E36" s="83"/>
      <c r="F36" s="68">
        <f t="shared" si="0"/>
        <v>301.7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82">
        <v>309.39999999999998</v>
      </c>
      <c r="E37" s="83"/>
      <c r="F37" s="68">
        <f t="shared" si="0"/>
        <v>309.39999999999998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82">
        <v>300.3</v>
      </c>
      <c r="E38" s="83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82">
        <v>303.10000000000002</v>
      </c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82">
        <v>308.39999999999998</v>
      </c>
      <c r="E40" s="83"/>
      <c r="F40" s="68">
        <f t="shared" si="0"/>
        <v>308.39999999999998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82">
        <v>307.10000000000002</v>
      </c>
      <c r="E41" s="83"/>
      <c r="F41" s="68">
        <f t="shared" si="0"/>
        <v>307.10000000000002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307.10000000000002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82">
        <v>302.8</v>
      </c>
      <c r="E42" s="83"/>
      <c r="F42" s="68">
        <f t="shared" si="0"/>
        <v>302.8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82">
        <v>316.3</v>
      </c>
      <c r="E43" s="83"/>
      <c r="F43" s="68">
        <f t="shared" si="0"/>
        <v>316.3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82">
        <v>294.8</v>
      </c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923.90000000000009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931.3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935.30000000000007</v>
      </c>
      <c r="P46" s="69">
        <f>SUM(P10:P45)</f>
        <v>4</v>
      </c>
      <c r="Q46" s="69">
        <f>LARGE(Q10:Q45,1)+LARGE(Q10:Q45,2)+LARGE(Q10:Q45,3)</f>
        <v>931.80000000000007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V19" sqref="V1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Übersicht!G4</f>
        <v>Spahnharrenstätte</v>
      </c>
      <c r="X1" s="193"/>
    </row>
    <row r="2" spans="1:29" x14ac:dyDescent="0.35">
      <c r="A2" s="106">
        <v>1</v>
      </c>
      <c r="B2" s="64" t="str">
        <f>'Wettkampf 1'!B2</f>
        <v>Breddenberg I</v>
      </c>
      <c r="D2" s="73">
        <f>G46</f>
        <v>925.6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Übersicht!G3</f>
        <v>26.10.25</v>
      </c>
      <c r="X2" s="193"/>
    </row>
    <row r="3" spans="1:29" x14ac:dyDescent="0.35">
      <c r="A3" s="106">
        <v>2</v>
      </c>
      <c r="B3" s="64" t="str">
        <f>'Wettkampf 1'!B3</f>
        <v>Esterwegen I</v>
      </c>
      <c r="D3" s="73">
        <f>I46</f>
        <v>935.1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132</v>
      </c>
      <c r="X5" s="190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95"/>
      <c r="X6" s="195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132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49">
        <v>305.39999999999998</v>
      </c>
      <c r="E10" s="150"/>
      <c r="F10" s="68">
        <f>IF(E10="x","0",D10)</f>
        <v>305.39999999999998</v>
      </c>
      <c r="G10" s="69">
        <f>IF(C10=$B$2,F10,0)</f>
        <v>305.39999999999998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101.3</v>
      </c>
      <c r="V10" s="151">
        <v>102</v>
      </c>
      <c r="W10" s="151">
        <v>102.1</v>
      </c>
      <c r="X10" s="87">
        <f>U10+V10+W10</f>
        <v>305.39999999999998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49">
        <v>292.89999999999998</v>
      </c>
      <c r="E11" s="150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97.4</v>
      </c>
      <c r="V11" s="152">
        <v>98.6</v>
      </c>
      <c r="W11" s="152">
        <v>96.9</v>
      </c>
      <c r="X11" s="88">
        <f t="shared" ref="X11:X45" si="13">U11+V11+W11</f>
        <v>292.89999999999998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49">
        <v>302.3</v>
      </c>
      <c r="E12" s="150"/>
      <c r="F12" s="68">
        <f t="shared" si="0"/>
        <v>302.3</v>
      </c>
      <c r="G12" s="69">
        <f t="shared" si="1"/>
        <v>302.3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100.5</v>
      </c>
      <c r="V12" s="152">
        <v>100.2</v>
      </c>
      <c r="W12" s="152">
        <v>101.6</v>
      </c>
      <c r="X12" s="88">
        <f t="shared" si="13"/>
        <v>302.29999999999995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49">
        <v>308.89999999999998</v>
      </c>
      <c r="E13" s="150"/>
      <c r="F13" s="68">
        <f t="shared" si="0"/>
        <v>308.89999999999998</v>
      </c>
      <c r="G13" s="69">
        <f t="shared" si="1"/>
        <v>308.89999999999998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103</v>
      </c>
      <c r="V13" s="152">
        <v>101.9</v>
      </c>
      <c r="W13" s="152">
        <v>104</v>
      </c>
      <c r="X13" s="88">
        <f t="shared" si="13"/>
        <v>308.89999999999998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49">
        <v>311.3</v>
      </c>
      <c r="E14" s="150"/>
      <c r="F14" s="68">
        <f t="shared" si="0"/>
        <v>311.3</v>
      </c>
      <c r="G14" s="69">
        <f t="shared" si="1"/>
        <v>311.3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102.5</v>
      </c>
      <c r="V14" s="152">
        <v>104.6</v>
      </c>
      <c r="W14" s="152">
        <v>104.2</v>
      </c>
      <c r="X14" s="88">
        <f t="shared" si="13"/>
        <v>311.3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49">
        <v>310</v>
      </c>
      <c r="E16" s="150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102.4</v>
      </c>
      <c r="V16" s="152">
        <v>102.2</v>
      </c>
      <c r="W16" s="152">
        <v>105.4</v>
      </c>
      <c r="X16" s="88">
        <f t="shared" si="13"/>
        <v>310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49">
        <v>314.8</v>
      </c>
      <c r="E17" s="150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104.3</v>
      </c>
      <c r="V17" s="152">
        <v>105.3</v>
      </c>
      <c r="W17" s="152">
        <v>105.2</v>
      </c>
      <c r="X17" s="88">
        <f t="shared" si="13"/>
        <v>314.8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49">
        <v>307.60000000000002</v>
      </c>
      <c r="E18" s="150"/>
      <c r="F18" s="68">
        <f t="shared" si="0"/>
        <v>307.60000000000002</v>
      </c>
      <c r="G18" s="69">
        <f t="shared" si="1"/>
        <v>0</v>
      </c>
      <c r="H18" s="69">
        <f t="shared" si="2"/>
        <v>0</v>
      </c>
      <c r="I18" s="69">
        <f t="shared" si="3"/>
        <v>307.60000000000002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101.8</v>
      </c>
      <c r="V18" s="152">
        <v>102.1</v>
      </c>
      <c r="W18" s="152">
        <v>103.6</v>
      </c>
      <c r="X18" s="88">
        <f t="shared" si="13"/>
        <v>307.5</v>
      </c>
      <c r="Y18" s="70">
        <f t="shared" si="14"/>
        <v>0</v>
      </c>
      <c r="Z18" s="70">
        <f t="shared" si="15"/>
        <v>1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49">
        <v>310.3</v>
      </c>
      <c r="E19" s="150"/>
      <c r="F19" s="68">
        <f t="shared" si="0"/>
        <v>310.3</v>
      </c>
      <c r="G19" s="69">
        <f t="shared" si="1"/>
        <v>0</v>
      </c>
      <c r="H19" s="69">
        <f t="shared" si="2"/>
        <v>0</v>
      </c>
      <c r="I19" s="69">
        <f t="shared" si="3"/>
        <v>310.3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102.4</v>
      </c>
      <c r="V19" s="152">
        <v>103.7</v>
      </c>
      <c r="W19" s="152">
        <v>104.2</v>
      </c>
      <c r="X19" s="88">
        <f t="shared" si="13"/>
        <v>310.3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49">
        <v>306.2</v>
      </c>
      <c r="E20" s="150" t="s">
        <v>128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102.9</v>
      </c>
      <c r="V20" s="152">
        <v>100.2</v>
      </c>
      <c r="W20" s="152">
        <v>103.1</v>
      </c>
      <c r="X20" s="88">
        <f t="shared" si="13"/>
        <v>306.20000000000005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49">
        <v>310.10000000000002</v>
      </c>
      <c r="E22" s="150"/>
      <c r="F22" s="68">
        <f t="shared" si="0"/>
        <v>310.10000000000002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103.7</v>
      </c>
      <c r="V22" s="152">
        <v>103.3</v>
      </c>
      <c r="W22" s="152">
        <v>103.1</v>
      </c>
      <c r="X22" s="88">
        <f t="shared" si="13"/>
        <v>310.10000000000002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49">
        <v>312.89999999999998</v>
      </c>
      <c r="E23" s="150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104.3</v>
      </c>
      <c r="V23" s="152">
        <v>105.5</v>
      </c>
      <c r="W23" s="152">
        <v>103.1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49">
        <v>305.39999999999998</v>
      </c>
      <c r="E24" s="150"/>
      <c r="F24" s="68">
        <f t="shared" si="0"/>
        <v>305.39999999999998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104.3</v>
      </c>
      <c r="V24" s="152">
        <v>100.8</v>
      </c>
      <c r="W24" s="152">
        <v>100.3</v>
      </c>
      <c r="X24" s="88">
        <f t="shared" si="13"/>
        <v>305.39999999999998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49">
        <v>306</v>
      </c>
      <c r="E25" s="150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101.7</v>
      </c>
      <c r="V25" s="152">
        <v>101.8</v>
      </c>
      <c r="W25" s="152">
        <v>102.5</v>
      </c>
      <c r="X25" s="88">
        <f t="shared" si="13"/>
        <v>306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49">
        <v>310.2</v>
      </c>
      <c r="E26" s="150"/>
      <c r="F26" s="68">
        <f t="shared" si="0"/>
        <v>310.2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102.6</v>
      </c>
      <c r="V26" s="152">
        <v>104.3</v>
      </c>
      <c r="W26" s="152">
        <v>103.3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49">
        <v>317.7</v>
      </c>
      <c r="E28" s="150"/>
      <c r="F28" s="68">
        <f t="shared" si="0"/>
        <v>317.7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106.1</v>
      </c>
      <c r="V28" s="152">
        <v>106.4</v>
      </c>
      <c r="W28" s="152">
        <v>105.2</v>
      </c>
      <c r="X28" s="88">
        <f t="shared" si="13"/>
        <v>317.7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49">
        <v>304.60000000000002</v>
      </c>
      <c r="E29" s="150"/>
      <c r="F29" s="68">
        <f t="shared" si="0"/>
        <v>304.60000000000002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102.5</v>
      </c>
      <c r="V29" s="152">
        <v>100.3</v>
      </c>
      <c r="W29" s="152">
        <v>101.8</v>
      </c>
      <c r="X29" s="88">
        <f t="shared" si="13"/>
        <v>304.60000000000002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49">
        <v>306.39999999999998</v>
      </c>
      <c r="E30" s="150"/>
      <c r="F30" s="68">
        <f t="shared" si="0"/>
        <v>306.39999999999998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101.6</v>
      </c>
      <c r="W30" s="152">
        <v>101</v>
      </c>
      <c r="X30" s="88">
        <f t="shared" si="13"/>
        <v>306.39999999999998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49">
        <v>311.8</v>
      </c>
      <c r="E31" s="150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103.2</v>
      </c>
      <c r="V31" s="152">
        <v>104.2</v>
      </c>
      <c r="W31" s="152">
        <v>104.4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49">
        <v>309.2</v>
      </c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103.6</v>
      </c>
      <c r="V32" s="152">
        <v>104</v>
      </c>
      <c r="W32" s="152">
        <v>101.6</v>
      </c>
      <c r="X32" s="88">
        <f t="shared" si="13"/>
        <v>309.2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49">
        <v>308.60000000000002</v>
      </c>
      <c r="E34" s="150"/>
      <c r="F34" s="68">
        <f t="shared" si="0"/>
        <v>308.60000000000002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102.8</v>
      </c>
      <c r="V34" s="152">
        <v>103.5</v>
      </c>
      <c r="W34" s="152">
        <v>102.3</v>
      </c>
      <c r="X34" s="88">
        <f t="shared" si="13"/>
        <v>308.60000000000002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49">
        <v>310</v>
      </c>
      <c r="E35" s="150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103.2</v>
      </c>
      <c r="V35" s="152">
        <v>102.5</v>
      </c>
      <c r="W35" s="152">
        <v>104.3</v>
      </c>
      <c r="X35" s="88">
        <f t="shared" si="13"/>
        <v>310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49">
        <v>302.60000000000002</v>
      </c>
      <c r="E36" s="150"/>
      <c r="F36" s="68">
        <f t="shared" si="0"/>
        <v>302.60000000000002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103.3</v>
      </c>
      <c r="V36" s="152">
        <v>99.6</v>
      </c>
      <c r="W36" s="152">
        <v>99.7</v>
      </c>
      <c r="X36" s="88">
        <f t="shared" si="13"/>
        <v>302.59999999999997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49">
        <v>300.8</v>
      </c>
      <c r="E37" s="150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99.6</v>
      </c>
      <c r="V37" s="152">
        <v>103.5</v>
      </c>
      <c r="W37" s="152">
        <v>97.7</v>
      </c>
      <c r="X37" s="88">
        <f t="shared" si="13"/>
        <v>300.8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49">
        <v>303.10000000000002</v>
      </c>
      <c r="E38" s="150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2">
        <v>101.7</v>
      </c>
      <c r="V38" s="152">
        <v>101.7</v>
      </c>
      <c r="W38" s="152">
        <v>99.7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49">
        <v>304.89999999999998</v>
      </c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>
        <v>102.3</v>
      </c>
      <c r="V39" s="152">
        <v>101.8</v>
      </c>
      <c r="W39" s="152">
        <v>100.8</v>
      </c>
      <c r="X39" s="88">
        <f t="shared" si="13"/>
        <v>304.89999999999998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49">
        <v>313.3</v>
      </c>
      <c r="E40" s="150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152">
        <v>105.7</v>
      </c>
      <c r="V40" s="152">
        <v>103</v>
      </c>
      <c r="W40" s="152">
        <v>104.6</v>
      </c>
      <c r="X40" s="88">
        <f t="shared" si="13"/>
        <v>313.29999999999995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49">
        <v>306.8</v>
      </c>
      <c r="E41" s="150"/>
      <c r="F41" s="68">
        <f t="shared" si="0"/>
        <v>306.8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306.8</v>
      </c>
      <c r="R41" s="69">
        <f t="shared" si="12"/>
        <v>1</v>
      </c>
      <c r="S41" s="69"/>
      <c r="T41" s="69"/>
      <c r="U41" s="152">
        <v>101.3</v>
      </c>
      <c r="V41" s="152">
        <v>102.2</v>
      </c>
      <c r="W41" s="152">
        <v>103.3</v>
      </c>
      <c r="X41" s="88">
        <f t="shared" si="13"/>
        <v>306.8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49">
        <v>299.5</v>
      </c>
      <c r="E42" s="150"/>
      <c r="F42" s="68">
        <f t="shared" si="0"/>
        <v>299.5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299.5</v>
      </c>
      <c r="R42" s="69">
        <f t="shared" si="12"/>
        <v>1</v>
      </c>
      <c r="S42" s="69"/>
      <c r="T42" s="69"/>
      <c r="U42" s="152">
        <v>98.8</v>
      </c>
      <c r="V42" s="152">
        <v>100.3</v>
      </c>
      <c r="W42" s="152">
        <v>100.4</v>
      </c>
      <c r="X42" s="88">
        <f t="shared" si="13"/>
        <v>299.5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49">
        <v>311</v>
      </c>
      <c r="E43" s="150"/>
      <c r="F43" s="68">
        <f t="shared" si="0"/>
        <v>311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</v>
      </c>
      <c r="R43" s="69">
        <f t="shared" si="12"/>
        <v>1</v>
      </c>
      <c r="S43" s="69"/>
      <c r="T43" s="69"/>
      <c r="U43" s="152">
        <v>103.9</v>
      </c>
      <c r="V43" s="152">
        <v>103.9</v>
      </c>
      <c r="W43" s="152">
        <v>103.2</v>
      </c>
      <c r="X43" s="88">
        <f t="shared" si="13"/>
        <v>311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49">
        <v>300.7</v>
      </c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>
        <v>102.8</v>
      </c>
      <c r="V44" s="152">
        <v>97.9</v>
      </c>
      <c r="W44" s="152">
        <v>100</v>
      </c>
      <c r="X44" s="88">
        <f t="shared" si="13"/>
        <v>300.7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925.6</v>
      </c>
      <c r="H46" s="69">
        <f>SUM(H10:H45)</f>
        <v>4</v>
      </c>
      <c r="I46" s="69">
        <f>LARGE(I10:I45,1)+LARGE(I10:I45,2)+LARGE(I10:I45,3)</f>
        <v>935.1</v>
      </c>
      <c r="J46" s="69">
        <f>SUM(J10:J45)</f>
        <v>4</v>
      </c>
      <c r="K46" s="69">
        <f>LARGE(K10:K45,1)+LARGE(K10:K45,2)+LARGE(K10:K45,3)</f>
        <v>933.19999999999993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D20" sqref="AD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Übersicht!H4</f>
        <v>Lahn</v>
      </c>
      <c r="X1" s="193"/>
    </row>
    <row r="2" spans="1:29" x14ac:dyDescent="0.35">
      <c r="A2" s="106">
        <v>1</v>
      </c>
      <c r="B2" s="64" t="str">
        <f>'Wettkampf 1'!B2</f>
        <v>Breddenberg I</v>
      </c>
      <c r="D2" s="73">
        <f>G46</f>
        <v>935.50000000000011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Übersicht!H3</f>
        <v>23.11.25</v>
      </c>
      <c r="X2" s="193"/>
    </row>
    <row r="3" spans="1:29" x14ac:dyDescent="0.35">
      <c r="A3" s="106">
        <v>2</v>
      </c>
      <c r="B3" s="64" t="str">
        <f>'Wettkampf 1'!B3</f>
        <v>Esterwegen I</v>
      </c>
      <c r="D3" s="73">
        <f>I46</f>
        <v>946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II</v>
      </c>
      <c r="D4" s="73">
        <f>K46</f>
        <v>931.1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V</v>
      </c>
      <c r="D5" s="73">
        <f>M46</f>
        <v>935.39999999999986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118</v>
      </c>
      <c r="X5" s="190"/>
      <c r="Y5" s="76"/>
    </row>
    <row r="6" spans="1:29" x14ac:dyDescent="0.35">
      <c r="A6" s="106">
        <v>5</v>
      </c>
      <c r="B6" s="64" t="str">
        <f>'Wettkampf 1'!B6</f>
        <v>Lahn IV</v>
      </c>
      <c r="D6" s="73">
        <f>O46</f>
        <v>928.8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133</v>
      </c>
      <c r="X6" s="195"/>
      <c r="Y6" s="76"/>
    </row>
    <row r="7" spans="1:29" x14ac:dyDescent="0.35">
      <c r="A7" s="106">
        <v>6</v>
      </c>
      <c r="B7" s="64" t="str">
        <f>'Wettkampf 1'!B7</f>
        <v>Sögel II</v>
      </c>
      <c r="D7" s="73">
        <f>Q46</f>
        <v>942.1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134</v>
      </c>
      <c r="X7" s="19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9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3">
        <v>303.89999999999998</v>
      </c>
      <c r="E10" s="154"/>
      <c r="F10" s="68">
        <f>IF(E10="x","0",D10)</f>
        <v>303.89999999999998</v>
      </c>
      <c r="G10" s="69">
        <f>IF(C10=$B$2,F10,0)</f>
        <v>303.89999999999998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99.9</v>
      </c>
      <c r="V10" s="155">
        <v>103.2</v>
      </c>
      <c r="W10" s="155">
        <v>100.8</v>
      </c>
      <c r="X10" s="87">
        <f>U10+V10+W10</f>
        <v>303.90000000000003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3">
        <v>0</v>
      </c>
      <c r="E11" s="154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0</v>
      </c>
      <c r="V11" s="156">
        <v>0</v>
      </c>
      <c r="W11" s="156">
        <v>0</v>
      </c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104.8</v>
      </c>
      <c r="V12" s="156">
        <v>105.2</v>
      </c>
      <c r="W12" s="156">
        <v>104.1</v>
      </c>
      <c r="X12" s="88">
        <f t="shared" si="13"/>
        <v>314.10000000000002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3">
        <v>312.3</v>
      </c>
      <c r="E13" s="154"/>
      <c r="F13" s="68">
        <f t="shared" si="0"/>
        <v>312.3</v>
      </c>
      <c r="G13" s="69">
        <f t="shared" si="1"/>
        <v>312.3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103.5</v>
      </c>
      <c r="V13" s="156">
        <v>103.9</v>
      </c>
      <c r="W13" s="156">
        <v>104.9</v>
      </c>
      <c r="X13" s="88">
        <f t="shared" si="13"/>
        <v>312.3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3">
        <v>309.10000000000002</v>
      </c>
      <c r="E14" s="154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>
        <v>102</v>
      </c>
      <c r="V14" s="156">
        <v>102.8</v>
      </c>
      <c r="W14" s="156">
        <v>104.3</v>
      </c>
      <c r="X14" s="88">
        <f t="shared" si="13"/>
        <v>309.10000000000002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3">
        <v>0</v>
      </c>
      <c r="E15" s="154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>
        <v>0</v>
      </c>
      <c r="V15" s="156">
        <v>0</v>
      </c>
      <c r="W15" s="156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3">
        <v>314.60000000000002</v>
      </c>
      <c r="E16" s="154"/>
      <c r="F16" s="68">
        <f t="shared" si="0"/>
        <v>314.60000000000002</v>
      </c>
      <c r="G16" s="69">
        <f t="shared" si="1"/>
        <v>0</v>
      </c>
      <c r="H16" s="69">
        <f t="shared" si="2"/>
        <v>0</v>
      </c>
      <c r="I16" s="69">
        <f t="shared" si="3"/>
        <v>314.60000000000002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105.3</v>
      </c>
      <c r="V16" s="156">
        <v>103.5</v>
      </c>
      <c r="W16" s="156">
        <v>105.8</v>
      </c>
      <c r="X16" s="88">
        <f t="shared" si="13"/>
        <v>314.60000000000002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105.4</v>
      </c>
      <c r="V17" s="156">
        <v>105.3</v>
      </c>
      <c r="W17" s="156">
        <v>105.3</v>
      </c>
      <c r="X17" s="88">
        <f t="shared" si="13"/>
        <v>316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3">
        <v>315.39999999999998</v>
      </c>
      <c r="E18" s="154"/>
      <c r="F18" s="68">
        <f t="shared" si="0"/>
        <v>315.39999999999998</v>
      </c>
      <c r="G18" s="69">
        <f t="shared" si="1"/>
        <v>0</v>
      </c>
      <c r="H18" s="69">
        <f t="shared" si="2"/>
        <v>0</v>
      </c>
      <c r="I18" s="69">
        <f t="shared" si="3"/>
        <v>315.39999999999998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103.9</v>
      </c>
      <c r="V18" s="156">
        <v>105.7</v>
      </c>
      <c r="W18" s="156">
        <v>105.8</v>
      </c>
      <c r="X18" s="88">
        <f t="shared" si="13"/>
        <v>315.40000000000003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3">
        <v>0</v>
      </c>
      <c r="E19" s="154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0</v>
      </c>
      <c r="V19" s="156">
        <v>0</v>
      </c>
      <c r="W19" s="156">
        <v>0</v>
      </c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3">
        <v>307.8</v>
      </c>
      <c r="E20" s="154"/>
      <c r="F20" s="68">
        <f t="shared" si="0"/>
        <v>307.8</v>
      </c>
      <c r="G20" s="69">
        <f t="shared" si="1"/>
        <v>0</v>
      </c>
      <c r="H20" s="69">
        <f t="shared" si="2"/>
        <v>0</v>
      </c>
      <c r="I20" s="69">
        <f t="shared" si="3"/>
        <v>307.8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102.7</v>
      </c>
      <c r="V20" s="156">
        <v>101.7</v>
      </c>
      <c r="W20" s="156">
        <v>103.4</v>
      </c>
      <c r="X20" s="88">
        <f t="shared" si="13"/>
        <v>307.8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3">
        <v>0</v>
      </c>
      <c r="E21" s="154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0</v>
      </c>
      <c r="V21" s="156">
        <v>0</v>
      </c>
      <c r="W21" s="156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3">
        <v>312.39999999999998</v>
      </c>
      <c r="E22" s="154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103.2</v>
      </c>
      <c r="V22" s="156">
        <v>104.9</v>
      </c>
      <c r="W22" s="156">
        <v>104.3</v>
      </c>
      <c r="X22" s="88">
        <f t="shared" si="13"/>
        <v>312.40000000000003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3">
        <v>309.60000000000002</v>
      </c>
      <c r="E23" s="154"/>
      <c r="F23" s="68">
        <f t="shared" si="0"/>
        <v>309.60000000000002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101.4</v>
      </c>
      <c r="V23" s="156">
        <v>105.6</v>
      </c>
      <c r="W23" s="156">
        <v>102.6</v>
      </c>
      <c r="X23" s="88">
        <f t="shared" si="13"/>
        <v>309.60000000000002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3">
        <v>302</v>
      </c>
      <c r="E24" s="154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99.7</v>
      </c>
      <c r="V24" s="156">
        <v>100</v>
      </c>
      <c r="W24" s="156">
        <v>102.3</v>
      </c>
      <c r="X24" s="88">
        <f t="shared" si="13"/>
        <v>302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3">
        <v>303.60000000000002</v>
      </c>
      <c r="E25" s="154"/>
      <c r="F25" s="68">
        <f t="shared" si="0"/>
        <v>303.60000000000002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100.7</v>
      </c>
      <c r="V25" s="156">
        <v>100.3</v>
      </c>
      <c r="W25" s="156">
        <v>102.6</v>
      </c>
      <c r="X25" s="88">
        <f t="shared" si="13"/>
        <v>303.60000000000002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3">
        <v>309.10000000000002</v>
      </c>
      <c r="E26" s="154"/>
      <c r="F26" s="68">
        <f t="shared" si="0"/>
        <v>309.10000000000002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103.3</v>
      </c>
      <c r="V26" s="156">
        <v>103.5</v>
      </c>
      <c r="W26" s="156">
        <v>102.3</v>
      </c>
      <c r="X26" s="88">
        <f t="shared" si="13"/>
        <v>309.10000000000002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3">
        <v>0</v>
      </c>
      <c r="E27" s="154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>
        <v>0</v>
      </c>
      <c r="V27" s="156">
        <v>0</v>
      </c>
      <c r="W27" s="156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3">
        <v>313.2</v>
      </c>
      <c r="E28" s="154"/>
      <c r="F28" s="68">
        <f t="shared" si="0"/>
        <v>313.2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104.1</v>
      </c>
      <c r="V28" s="156">
        <v>105.9</v>
      </c>
      <c r="W28" s="156">
        <v>103.2</v>
      </c>
      <c r="X28" s="88">
        <f t="shared" si="13"/>
        <v>313.2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3">
        <v>310.3</v>
      </c>
      <c r="E29" s="154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102.9</v>
      </c>
      <c r="V29" s="156">
        <v>103.5</v>
      </c>
      <c r="W29" s="156">
        <v>103.9</v>
      </c>
      <c r="X29" s="88">
        <f t="shared" si="13"/>
        <v>310.3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3">
        <v>300.8</v>
      </c>
      <c r="E30" s="154" t="s">
        <v>128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101.5</v>
      </c>
      <c r="V30" s="156">
        <v>100</v>
      </c>
      <c r="W30" s="156">
        <v>99.3</v>
      </c>
      <c r="X30" s="88">
        <f t="shared" si="13"/>
        <v>300.8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3">
        <v>310.2</v>
      </c>
      <c r="E31" s="154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102</v>
      </c>
      <c r="V31" s="156">
        <v>103.2</v>
      </c>
      <c r="W31" s="156">
        <v>105</v>
      </c>
      <c r="X31" s="88">
        <f t="shared" si="13"/>
        <v>310.2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3">
        <v>311.89999999999998</v>
      </c>
      <c r="E32" s="154"/>
      <c r="F32" s="68">
        <f t="shared" si="0"/>
        <v>311.89999999999998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105.2</v>
      </c>
      <c r="V32" s="156">
        <v>103.3</v>
      </c>
      <c r="W32" s="156">
        <v>103.4</v>
      </c>
      <c r="X32" s="88">
        <f t="shared" si="13"/>
        <v>311.89999999999998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3">
        <v>0</v>
      </c>
      <c r="E33" s="154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>
        <v>0</v>
      </c>
      <c r="V33" s="156">
        <v>0</v>
      </c>
      <c r="W33" s="156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3">
        <v>314.7</v>
      </c>
      <c r="E34" s="154"/>
      <c r="F34" s="68">
        <f t="shared" si="0"/>
        <v>314.7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106.3</v>
      </c>
      <c r="W34" s="156">
        <v>104.8</v>
      </c>
      <c r="X34" s="88">
        <f t="shared" si="13"/>
        <v>314.7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3">
        <v>310.8</v>
      </c>
      <c r="E35" s="154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104.7</v>
      </c>
      <c r="V35" s="156">
        <v>101.8</v>
      </c>
      <c r="W35" s="156">
        <v>104.3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3">
        <v>301.2</v>
      </c>
      <c r="E36" s="15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101.5</v>
      </c>
      <c r="V36" s="156">
        <v>97.7</v>
      </c>
      <c r="W36" s="156">
        <v>102</v>
      </c>
      <c r="X36" s="88">
        <f t="shared" si="13"/>
        <v>301.2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3">
        <v>303.3</v>
      </c>
      <c r="E37" s="154"/>
      <c r="F37" s="68">
        <f t="shared" si="0"/>
        <v>303.3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>
        <v>100.6</v>
      </c>
      <c r="V37" s="156">
        <v>100.1</v>
      </c>
      <c r="W37" s="156">
        <v>102.6</v>
      </c>
      <c r="X37" s="88">
        <f t="shared" si="13"/>
        <v>303.29999999999995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3">
        <v>305.89999999999998</v>
      </c>
      <c r="E38" s="154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>
        <v>99.5</v>
      </c>
      <c r="V38" s="156">
        <v>104</v>
      </c>
      <c r="W38" s="156">
        <v>102.4</v>
      </c>
      <c r="X38" s="88">
        <f t="shared" si="13"/>
        <v>305.89999999999998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3">
        <v>302.7</v>
      </c>
      <c r="E39" s="154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>
        <v>101.9</v>
      </c>
      <c r="V39" s="156">
        <v>98.8</v>
      </c>
      <c r="W39" s="156">
        <v>102</v>
      </c>
      <c r="X39" s="88">
        <f t="shared" si="13"/>
        <v>302.7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3">
        <v>313.89999999999998</v>
      </c>
      <c r="E40" s="154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156">
        <v>105.5</v>
      </c>
      <c r="V40" s="156">
        <v>103.1</v>
      </c>
      <c r="W40" s="156">
        <v>105.3</v>
      </c>
      <c r="X40" s="88">
        <f t="shared" si="13"/>
        <v>313.89999999999998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3">
        <v>310.89999999999998</v>
      </c>
      <c r="E41" s="154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56">
        <v>103.3</v>
      </c>
      <c r="V41" s="156">
        <v>102.8</v>
      </c>
      <c r="W41" s="156">
        <v>104.8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3">
        <v>305.39999999999998</v>
      </c>
      <c r="E42" s="154"/>
      <c r="F42" s="68">
        <f t="shared" si="0"/>
        <v>305.39999999999998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305.39999999999998</v>
      </c>
      <c r="R42" s="69">
        <f t="shared" si="12"/>
        <v>1</v>
      </c>
      <c r="S42" s="69"/>
      <c r="T42" s="69"/>
      <c r="U42" s="156">
        <v>101.2</v>
      </c>
      <c r="V42" s="156">
        <v>101.4</v>
      </c>
      <c r="W42" s="156">
        <v>102.8</v>
      </c>
      <c r="X42" s="88">
        <f t="shared" si="13"/>
        <v>305.40000000000003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3">
        <v>317.3</v>
      </c>
      <c r="E43" s="154"/>
      <c r="F43" s="68">
        <f t="shared" si="0"/>
        <v>317.3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317.3</v>
      </c>
      <c r="R43" s="69">
        <f t="shared" si="12"/>
        <v>1</v>
      </c>
      <c r="S43" s="69"/>
      <c r="T43" s="69"/>
      <c r="U43" s="156">
        <v>106</v>
      </c>
      <c r="V43" s="156">
        <v>106.1</v>
      </c>
      <c r="W43" s="156">
        <v>105.2</v>
      </c>
      <c r="X43" s="88">
        <f t="shared" si="13"/>
        <v>317.3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3">
        <v>302.7</v>
      </c>
      <c r="E44" s="154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>
        <v>100.5</v>
      </c>
      <c r="V44" s="156">
        <v>102.1</v>
      </c>
      <c r="W44" s="156">
        <v>100.1</v>
      </c>
      <c r="X44" s="88">
        <f t="shared" si="13"/>
        <v>302.7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3"/>
      <c r="E45" s="154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935.50000000000011</v>
      </c>
      <c r="H46" s="69">
        <f>SUM(H10:H45)</f>
        <v>4</v>
      </c>
      <c r="I46" s="69">
        <f>LARGE(I10:I45,1)+LARGE(I10:I45,2)+LARGE(I10:I45,3)</f>
        <v>946</v>
      </c>
      <c r="J46" s="69">
        <f>SUM(J10:J45)</f>
        <v>4</v>
      </c>
      <c r="K46" s="69">
        <f>LARGE(K10:K45,1)+LARGE(K10:K45,2)+LARGE(K10:K45,3)</f>
        <v>931.1</v>
      </c>
      <c r="L46" s="69">
        <f>SUM(L10:L45)</f>
        <v>4</v>
      </c>
      <c r="M46" s="69">
        <f>LARGE(M10:M45,1)+LARGE(M10:M45,2)+LARGE(M10:M45,3)</f>
        <v>935.39999999999986</v>
      </c>
      <c r="N46" s="69">
        <f>SUM(N10:N45)</f>
        <v>4</v>
      </c>
      <c r="O46" s="69">
        <f>LARGE(O10:O45,1)+LARGE(O10:O45,2)+LARGE(O10:O45,3)</f>
        <v>928.8</v>
      </c>
      <c r="P46" s="69">
        <f>SUM(P10:P45)</f>
        <v>4</v>
      </c>
      <c r="Q46" s="69">
        <f>LARGE(Q10:Q45,1)+LARGE(Q10:Q45,2)+LARGE(Q10:Q45,3)</f>
        <v>942.1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HUG/CKvn0cU7+uEDRFxSrbVQ+mclmNLrvVPNqXW70sSN/m56QERQ4D8sRYC9LHDBxjI/uBMbeU+KWA9jQ1Jiog==" saltValue="wm0O9tNwSHTXK20YiP3eY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3" t="str">
        <f>Übersicht!I4</f>
        <v>Sögel</v>
      </c>
      <c r="X1" s="193"/>
    </row>
    <row r="2" spans="1:27" x14ac:dyDescent="0.35">
      <c r="A2" s="106">
        <v>1</v>
      </c>
      <c r="B2" s="64" t="str">
        <f>'Wettkampf 1'!B2</f>
        <v>Breddenberg I</v>
      </c>
      <c r="D2" s="73">
        <f>G46</f>
        <v>926.2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Übersicht!I3</f>
        <v>07.12.25</v>
      </c>
      <c r="X2" s="193"/>
    </row>
    <row r="3" spans="1:27" x14ac:dyDescent="0.35">
      <c r="A3" s="106">
        <v>2</v>
      </c>
      <c r="B3" s="64" t="str">
        <f>'Wettkampf 1'!B3</f>
        <v>Esterwegen I</v>
      </c>
      <c r="D3" s="73">
        <f>I46</f>
        <v>929.49999999999989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D4" s="73">
        <f>K46</f>
        <v>926.30000000000007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D5" s="73">
        <f>M46</f>
        <v>933.3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135</v>
      </c>
      <c r="X5" s="190"/>
      <c r="Y5" s="76"/>
    </row>
    <row r="6" spans="1:27" x14ac:dyDescent="0.35">
      <c r="A6" s="106">
        <v>5</v>
      </c>
      <c r="B6" s="64" t="str">
        <f>'Wettkampf 1'!B6</f>
        <v>Lahn IV</v>
      </c>
      <c r="D6" s="73">
        <f>O46</f>
        <v>931.0308</v>
      </c>
      <c r="E6" s="110" t="str">
        <f>IF(P46&gt;4,"Es sind zu viele Schützen in Wertung!"," ")</f>
        <v xml:space="preserve"> </v>
      </c>
      <c r="U6" s="76"/>
      <c r="V6" s="107" t="s">
        <v>44</v>
      </c>
      <c r="W6" s="195"/>
      <c r="X6" s="195"/>
      <c r="Y6" s="76"/>
    </row>
    <row r="7" spans="1:27" x14ac:dyDescent="0.35">
      <c r="A7" s="106">
        <v>6</v>
      </c>
      <c r="B7" s="64" t="str">
        <f>'Wettkampf 1'!B7</f>
        <v>Sögel II</v>
      </c>
      <c r="D7" s="73">
        <f>Q46</f>
        <v>942.00000000000011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135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7">
        <v>304.5</v>
      </c>
      <c r="E10" s="158"/>
      <c r="F10" s="68">
        <f>IF(E10="x","0",D10)</f>
        <v>304.5</v>
      </c>
      <c r="G10" s="69">
        <f>IF(C10=$B$2,F10,0)</f>
        <v>304.5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7">
        <v>296.60000000000002</v>
      </c>
      <c r="E11" s="158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7">
        <v>305.2</v>
      </c>
      <c r="E12" s="158"/>
      <c r="F12" s="68">
        <f t="shared" si="0"/>
        <v>305.2</v>
      </c>
      <c r="G12" s="69">
        <f t="shared" si="1"/>
        <v>305.2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7">
        <v>310.10000000000002</v>
      </c>
      <c r="E13" s="158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7">
        <v>310.89999999999998</v>
      </c>
      <c r="E14" s="158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7"/>
      <c r="E15" s="158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7"/>
      <c r="E16" s="158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7">
        <v>314.39999999999998</v>
      </c>
      <c r="E17" s="158"/>
      <c r="F17" s="68">
        <f t="shared" si="0"/>
        <v>314.39999999999998</v>
      </c>
      <c r="G17" s="69">
        <f t="shared" si="1"/>
        <v>0</v>
      </c>
      <c r="H17" s="69">
        <f t="shared" si="2"/>
        <v>0</v>
      </c>
      <c r="I17" s="69">
        <f t="shared" si="3"/>
        <v>314.39999999999998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7">
        <v>300.39999999999998</v>
      </c>
      <c r="E18" s="158"/>
      <c r="F18" s="68">
        <f t="shared" si="0"/>
        <v>300.39999999999998</v>
      </c>
      <c r="G18" s="69">
        <f t="shared" si="1"/>
        <v>0</v>
      </c>
      <c r="H18" s="69">
        <f t="shared" si="2"/>
        <v>0</v>
      </c>
      <c r="I18" s="69">
        <f t="shared" si="3"/>
        <v>300.39999999999998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7">
        <v>306.39999999999998</v>
      </c>
      <c r="E19" s="158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7">
        <v>308.7</v>
      </c>
      <c r="E20" s="158"/>
      <c r="F20" s="68">
        <f t="shared" si="0"/>
        <v>308.7</v>
      </c>
      <c r="G20" s="69">
        <f t="shared" si="1"/>
        <v>0</v>
      </c>
      <c r="H20" s="69">
        <f t="shared" si="2"/>
        <v>0</v>
      </c>
      <c r="I20" s="69">
        <f t="shared" si="3"/>
        <v>308.7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7"/>
      <c r="E21" s="158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7">
        <v>310.5</v>
      </c>
      <c r="E22" s="158"/>
      <c r="F22" s="68">
        <f t="shared" si="0"/>
        <v>310.5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7">
        <v>306.10000000000002</v>
      </c>
      <c r="E23" s="158"/>
      <c r="F23" s="68">
        <f t="shared" si="0"/>
        <v>306.10000000000002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7">
        <v>307.5</v>
      </c>
      <c r="E24" s="158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7">
        <v>296.10000000000002</v>
      </c>
      <c r="E25" s="158"/>
      <c r="F25" s="68">
        <f t="shared" si="0"/>
        <v>296.10000000000002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296.10000000000002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7">
        <v>309.7</v>
      </c>
      <c r="E26" s="158"/>
      <c r="F26" s="68">
        <f t="shared" si="0"/>
        <v>309.7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7"/>
      <c r="E27" s="158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7">
        <v>315.39999999999998</v>
      </c>
      <c r="E28" s="158"/>
      <c r="F28" s="68">
        <f t="shared" si="0"/>
        <v>315.39999999999998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7">
        <v>313.39999999999998</v>
      </c>
      <c r="E29" s="158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7">
        <v>308</v>
      </c>
      <c r="E30" s="158" t="s">
        <v>128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7">
        <v>304.5</v>
      </c>
      <c r="E31" s="158"/>
      <c r="F31" s="68">
        <f t="shared" si="0"/>
        <v>304.5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7">
        <v>298.60000000000002</v>
      </c>
      <c r="E32" s="158"/>
      <c r="F32" s="68">
        <f t="shared" si="0"/>
        <v>298.60000000000002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298.60000000000002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7"/>
      <c r="E33" s="158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7">
        <v>313.89999999999998</v>
      </c>
      <c r="E34" s="15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7">
        <v>312.5308</v>
      </c>
      <c r="E35" s="158"/>
      <c r="F35" s="68">
        <f t="shared" si="0"/>
        <v>312.5308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7">
        <v>308</v>
      </c>
      <c r="E36" s="158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7">
        <v>303</v>
      </c>
      <c r="E37" s="158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7">
        <v>304.60000000000002</v>
      </c>
      <c r="E38" s="158"/>
      <c r="F38" s="68">
        <f t="shared" si="0"/>
        <v>304.60000000000002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7">
        <v>302</v>
      </c>
      <c r="E39" s="158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7">
        <v>314.60000000000002</v>
      </c>
      <c r="E41" s="158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7">
        <v>304.2</v>
      </c>
      <c r="E42" s="158"/>
      <c r="F42" s="68">
        <f t="shared" si="0"/>
        <v>304.2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7">
        <v>313.8</v>
      </c>
      <c r="E43" s="158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7"/>
      <c r="E44" s="158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7"/>
      <c r="E45" s="158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926.2</v>
      </c>
      <c r="H46" s="69">
        <f>SUM(H10:H45)</f>
        <v>4</v>
      </c>
      <c r="I46" s="69">
        <f>LARGE(I10:I45,1)+LARGE(I10:I45,2)+LARGE(I10:I45,3)</f>
        <v>929.49999999999989</v>
      </c>
      <c r="J46" s="69">
        <f>SUM(J10:J45)</f>
        <v>4</v>
      </c>
      <c r="K46" s="69">
        <f>LARGE(K10:K45,1)+LARGE(K10:K45,2)+LARGE(K10:K45,3)</f>
        <v>926.30000000000007</v>
      </c>
      <c r="L46" s="69">
        <f>SUM(L10:L45)</f>
        <v>4</v>
      </c>
      <c r="M46" s="69">
        <f>LARGE(M10:M45,1)+LARGE(M10:M45,2)+LARGE(M10:M45,3)</f>
        <v>933.3</v>
      </c>
      <c r="N46" s="69">
        <f>SUM(N10:N45)</f>
        <v>4</v>
      </c>
      <c r="O46" s="69">
        <f>LARGE(O10:O45,1)+LARGE(O10:O45,2)+LARGE(O10:O45,3)</f>
        <v>931.0308</v>
      </c>
      <c r="P46" s="69">
        <f>SUM(P10:P45)</f>
        <v>4</v>
      </c>
      <c r="Q46" s="69">
        <f>LARGE(Q10:Q45,1)+LARGE(Q10:Q45,2)+LARGE(Q10:Q45,3)</f>
        <v>942.00000000000011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Wy0AtBm3kRf/hx87eJc7zs8p91VQV0qOT9Vo4FamtIAy+1QoZa9E8H0IuC6lUGqb9tm5L3ArntGPBsdZuA/7Sw==" saltValue="xsX3EHzBU6L4SdbMuiDde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B10" sqref="AB1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Übersicht!L4</f>
        <v>Breddenberg</v>
      </c>
      <c r="X1" s="193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932.09999999999991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Übersicht!L3</f>
        <v>25.01.26</v>
      </c>
      <c r="X2" s="193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936.8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922.2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934.9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100</v>
      </c>
      <c r="X5" s="190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929.4</v>
      </c>
      <c r="E6" s="110" t="str">
        <f>IF(P46&gt;4,"Es sind zu viele Schützen in Wertung!"," ")</f>
        <v xml:space="preserve"> </v>
      </c>
      <c r="U6" s="76"/>
      <c r="V6" s="107" t="s">
        <v>44</v>
      </c>
      <c r="W6" s="195"/>
      <c r="X6" s="195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927.3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136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59">
        <v>300.89999999999998</v>
      </c>
      <c r="E10" s="160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59">
        <v>287.8</v>
      </c>
      <c r="E11" s="160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59">
        <v>312</v>
      </c>
      <c r="E12" s="160"/>
      <c r="F12" s="68">
        <f t="shared" si="0"/>
        <v>312</v>
      </c>
      <c r="G12" s="69">
        <f t="shared" si="1"/>
        <v>312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59">
        <v>307.2</v>
      </c>
      <c r="E13" s="160"/>
      <c r="F13" s="68">
        <f t="shared" si="0"/>
        <v>307.2</v>
      </c>
      <c r="G13" s="69">
        <f t="shared" si="1"/>
        <v>307.2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59">
        <v>312.89999999999998</v>
      </c>
      <c r="E14" s="160"/>
      <c r="F14" s="68">
        <f t="shared" si="0"/>
        <v>312.89999999999998</v>
      </c>
      <c r="G14" s="69">
        <f t="shared" si="1"/>
        <v>312.89999999999998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59"/>
      <c r="E15" s="16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59">
        <v>310.7</v>
      </c>
      <c r="E16" s="160"/>
      <c r="F16" s="68">
        <f t="shared" si="0"/>
        <v>310.7</v>
      </c>
      <c r="G16" s="69">
        <f t="shared" si="1"/>
        <v>0</v>
      </c>
      <c r="H16" s="69">
        <f t="shared" si="2"/>
        <v>0</v>
      </c>
      <c r="I16" s="69">
        <f t="shared" si="3"/>
        <v>310.7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59">
        <v>314.89999999999998</v>
      </c>
      <c r="E17" s="160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59">
        <v>311.2</v>
      </c>
      <c r="E18" s="160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59"/>
      <c r="E19" s="160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59">
        <v>304.8</v>
      </c>
      <c r="E20" s="160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59"/>
      <c r="E21" s="16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59">
        <v>303.8</v>
      </c>
      <c r="E22" s="160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59">
        <v>309.5</v>
      </c>
      <c r="E23" s="160"/>
      <c r="F23" s="68">
        <f t="shared" si="0"/>
        <v>309.5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59">
        <v>284</v>
      </c>
      <c r="E24" s="160"/>
      <c r="F24" s="68">
        <f t="shared" si="0"/>
        <v>284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59">
        <v>303.2</v>
      </c>
      <c r="E25" s="160" t="s">
        <v>128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59">
        <v>308.89999999999998</v>
      </c>
      <c r="E26" s="160"/>
      <c r="F26" s="68">
        <f t="shared" si="0"/>
        <v>308.89999999999998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59"/>
      <c r="E27" s="16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59">
        <v>314.7</v>
      </c>
      <c r="E28" s="160"/>
      <c r="F28" s="68">
        <f t="shared" si="0"/>
        <v>314.7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59">
        <v>315.10000000000002</v>
      </c>
      <c r="E29" s="160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59">
        <v>303.89999999999998</v>
      </c>
      <c r="E30" s="160"/>
      <c r="F30" s="68">
        <f t="shared" si="0"/>
        <v>303.89999999999998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303.89999999999998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59">
        <v>305.10000000000002</v>
      </c>
      <c r="E31" s="160"/>
      <c r="F31" s="68">
        <f t="shared" si="0"/>
        <v>305.10000000000002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59">
        <v>304.8</v>
      </c>
      <c r="E32" s="16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59"/>
      <c r="E33" s="16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59">
        <v>312.39999999999998</v>
      </c>
      <c r="E34" s="160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59">
        <v>312.60000000000002</v>
      </c>
      <c r="E35" s="160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59">
        <v>299</v>
      </c>
      <c r="E36" s="160"/>
      <c r="F36" s="68">
        <f t="shared" si="0"/>
        <v>299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59">
        <v>304.39999999999998</v>
      </c>
      <c r="E37" s="160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59">
        <v>310.10000000000002</v>
      </c>
      <c r="E38" s="160" t="s">
        <v>128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59">
        <v>305</v>
      </c>
      <c r="E39" s="16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59">
        <v>310.7</v>
      </c>
      <c r="E40" s="160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59">
        <v>310.10000000000002</v>
      </c>
      <c r="E41" s="160"/>
      <c r="F41" s="68">
        <f t="shared" si="0"/>
        <v>310.10000000000002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59">
        <v>297.89999999999998</v>
      </c>
      <c r="E42" s="160"/>
      <c r="F42" s="68">
        <f t="shared" si="0"/>
        <v>297.89999999999998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297.89999999999998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59">
        <v>306.5</v>
      </c>
      <c r="E43" s="160"/>
      <c r="F43" s="68">
        <f t="shared" si="0"/>
        <v>306.5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59">
        <v>303.7</v>
      </c>
      <c r="E44" s="16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59"/>
      <c r="E45" s="16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932.09999999999991</v>
      </c>
      <c r="H46" s="69">
        <f>SUM(H10:H45)</f>
        <v>4</v>
      </c>
      <c r="I46" s="69">
        <f>LARGE(I10:I45,1)+LARGE(I10:I45,2)+LARGE(I10:I45,3)</f>
        <v>936.8</v>
      </c>
      <c r="J46" s="69">
        <f>SUM(J10:J45)</f>
        <v>4</v>
      </c>
      <c r="K46" s="69">
        <f>LARGE(K10:K45,1)+LARGE(K10:K45,2)+LARGE(K10:K45,3)</f>
        <v>922.2</v>
      </c>
      <c r="L46" s="69">
        <f>SUM(L10:L45)</f>
        <v>4</v>
      </c>
      <c r="M46" s="69">
        <f>LARGE(M10:M45,1)+LARGE(M10:M45,2)+LARGE(M10:M45,3)</f>
        <v>934.9</v>
      </c>
      <c r="N46" s="69">
        <f>SUM(N10:N45)</f>
        <v>4</v>
      </c>
      <c r="O46" s="69">
        <f>LARGE(O10:O45,1)+LARGE(O10:O45,2)+LARGE(O10:O45,3)</f>
        <v>929.4</v>
      </c>
      <c r="P46" s="69">
        <f>SUM(P10:P45)</f>
        <v>4</v>
      </c>
      <c r="Q46" s="69">
        <f>LARGE(Q10:Q45,1)+LARGE(Q10:Q45,2)+LARGE(Q10:Q45,3)</f>
        <v>927.3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KZI4gcb/LQpPY7vNioPmDpBdXF9AyZra4B4DEU3Rb8nd5KLrq0KbnsRwOzHne7xjpUuQzkf/ySjgHIKSkdNOKA==" saltValue="Z0KyMwfcRCQteJf5WojsC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7" sqref="T2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3" t="str">
        <f>Übersicht!M4</f>
        <v>Esterwegen</v>
      </c>
      <c r="X1" s="193"/>
    </row>
    <row r="2" spans="1:27" x14ac:dyDescent="0.35">
      <c r="A2" s="106">
        <v>1</v>
      </c>
      <c r="B2" s="64" t="str">
        <f>'Wettkampf 1'!B2</f>
        <v>Breddenberg I</v>
      </c>
      <c r="C2" s="72"/>
      <c r="D2" s="73">
        <f>G46</f>
        <v>922.8</v>
      </c>
      <c r="E2" s="110" t="str">
        <f>IF(H46&gt;4,"Es sind zu viele Schützen in Wertung!"," ")</f>
        <v xml:space="preserve"> </v>
      </c>
      <c r="V2" s="107" t="s">
        <v>31</v>
      </c>
      <c r="W2" s="194" t="str">
        <f>Übersicht!M3</f>
        <v>08.02.26</v>
      </c>
      <c r="X2" s="193"/>
    </row>
    <row r="3" spans="1:27" x14ac:dyDescent="0.35">
      <c r="A3" s="106">
        <v>2</v>
      </c>
      <c r="B3" s="64" t="str">
        <f>'Wettkampf 1'!B3</f>
        <v>Esterwegen I</v>
      </c>
      <c r="C3" s="72"/>
      <c r="D3" s="73">
        <f>I46</f>
        <v>926.90000000000009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II</v>
      </c>
      <c r="C4" s="72"/>
      <c r="D4" s="73">
        <f>K46</f>
        <v>924.4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V</v>
      </c>
      <c r="C5" s="72"/>
      <c r="D5" s="73">
        <f>M46</f>
        <v>927.90000000000009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103</v>
      </c>
      <c r="X5" s="190"/>
      <c r="Y5" s="76"/>
    </row>
    <row r="6" spans="1:27" x14ac:dyDescent="0.35">
      <c r="A6" s="106">
        <v>5</v>
      </c>
      <c r="B6" s="64" t="str">
        <f>'Wettkampf 1'!B6</f>
        <v>Lahn IV</v>
      </c>
      <c r="C6" s="72"/>
      <c r="D6" s="73">
        <f>O46</f>
        <v>919.5</v>
      </c>
      <c r="E6" s="110" t="str">
        <f>IF(P46&gt;4,"Es sind zu viele Schützen in Wertung!"," ")</f>
        <v xml:space="preserve"> </v>
      </c>
      <c r="U6" s="76"/>
      <c r="V6" s="107" t="s">
        <v>44</v>
      </c>
      <c r="W6" s="195" t="s">
        <v>127</v>
      </c>
      <c r="X6" s="195"/>
      <c r="Y6" s="76"/>
    </row>
    <row r="7" spans="1:27" x14ac:dyDescent="0.35">
      <c r="A7" s="106">
        <v>6</v>
      </c>
      <c r="B7" s="64" t="str">
        <f>'Wettkampf 1'!B7</f>
        <v>Sögel II</v>
      </c>
      <c r="C7" s="72"/>
      <c r="D7" s="73">
        <f>Q46</f>
        <v>928.19999999999993</v>
      </c>
      <c r="E7" s="110" t="str">
        <f>IF(R46&gt;4,"Es sind zu viele Schützen in Wertung!"," ")</f>
        <v xml:space="preserve"> </v>
      </c>
      <c r="U7" s="76"/>
      <c r="V7" s="107" t="s">
        <v>52</v>
      </c>
      <c r="W7" s="196" t="s">
        <v>103</v>
      </c>
      <c r="X7" s="19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6" t="s">
        <v>32</v>
      </c>
      <c r="V9" s="187"/>
      <c r="W9" s="187"/>
      <c r="X9" s="188"/>
    </row>
    <row r="10" spans="1:27" ht="13" customHeight="1" x14ac:dyDescent="0.35">
      <c r="A10" s="106">
        <v>1</v>
      </c>
      <c r="B10" s="66" t="str">
        <f>'Wettkampf 1'!B10</f>
        <v>Thekla Bruns</v>
      </c>
      <c r="C10" s="66" t="str">
        <f>'Wettkampf 1'!C10</f>
        <v>Breddenberg I</v>
      </c>
      <c r="D10" s="161">
        <v>300.60000000000002</v>
      </c>
      <c r="E10" s="162"/>
      <c r="F10" s="68">
        <f>IF(E10="x","0",D10)</f>
        <v>300.60000000000002</v>
      </c>
      <c r="G10" s="69">
        <f>IF(C10=$B$2,F10,0)</f>
        <v>300.60000000000002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Leni Hanekamp</v>
      </c>
      <c r="C11" s="66" t="str">
        <f>'Wettkampf 1'!C11</f>
        <v>Breddenberg I</v>
      </c>
      <c r="D11" s="161">
        <v>285.5</v>
      </c>
      <c r="E11" s="162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Maria Günter</v>
      </c>
      <c r="C12" s="66" t="str">
        <f>'Wettkampf 1'!C12</f>
        <v>Breddenberg I</v>
      </c>
      <c r="D12" s="161">
        <v>309.5</v>
      </c>
      <c r="E12" s="162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Anette Hanekamp</v>
      </c>
      <c r="C13" s="66" t="str">
        <f>'Wettkampf 1'!C13</f>
        <v>Breddenberg I</v>
      </c>
      <c r="D13" s="161">
        <v>305.8</v>
      </c>
      <c r="E13" s="162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Marlies Oldiges</v>
      </c>
      <c r="C14" s="66" t="str">
        <f>'Wettkampf 1'!C14</f>
        <v>Breddenberg I</v>
      </c>
      <c r="D14" s="161">
        <v>307.5</v>
      </c>
      <c r="E14" s="162"/>
      <c r="F14" s="68">
        <f t="shared" si="0"/>
        <v>307.5</v>
      </c>
      <c r="G14" s="69">
        <f t="shared" si="1"/>
        <v>307.5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</v>
      </c>
      <c r="D15" s="161"/>
      <c r="E15" s="162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Waldburga Klumpe</v>
      </c>
      <c r="C16" s="66" t="str">
        <f>'Wettkampf 1'!C16</f>
        <v>Esterwegen I</v>
      </c>
      <c r="D16" s="161">
        <v>306.39999999999998</v>
      </c>
      <c r="E16" s="162"/>
      <c r="F16" s="68">
        <f t="shared" si="0"/>
        <v>306.39999999999998</v>
      </c>
      <c r="G16" s="69">
        <f t="shared" si="1"/>
        <v>0</v>
      </c>
      <c r="H16" s="69">
        <f t="shared" si="2"/>
        <v>0</v>
      </c>
      <c r="I16" s="69">
        <f t="shared" si="3"/>
        <v>306.39999999999998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Anke Funke</v>
      </c>
      <c r="C17" s="66" t="str">
        <f>'Wettkampf 1'!C17</f>
        <v>Esterwegen I</v>
      </c>
      <c r="D17" s="161">
        <v>318.3</v>
      </c>
      <c r="E17" s="162"/>
      <c r="F17" s="68">
        <f t="shared" si="0"/>
        <v>318.3</v>
      </c>
      <c r="G17" s="69">
        <f t="shared" si="1"/>
        <v>0</v>
      </c>
      <c r="H17" s="69">
        <f t="shared" si="2"/>
        <v>0</v>
      </c>
      <c r="I17" s="69">
        <f t="shared" si="3"/>
        <v>318.3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Silvia Thomes</v>
      </c>
      <c r="C18" s="66" t="str">
        <f>'Wettkampf 1'!C18</f>
        <v>Esterwegen I</v>
      </c>
      <c r="D18" s="161">
        <v>302.2</v>
      </c>
      <c r="E18" s="162"/>
      <c r="F18" s="68">
        <f t="shared" si="0"/>
        <v>302.2</v>
      </c>
      <c r="G18" s="69">
        <f t="shared" si="1"/>
        <v>0</v>
      </c>
      <c r="H18" s="69">
        <f t="shared" si="2"/>
        <v>0</v>
      </c>
      <c r="I18" s="69">
        <f t="shared" si="3"/>
        <v>302.2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Kerstin Gedecksnis</v>
      </c>
      <c r="C19" s="66" t="str">
        <f>'Wettkampf 1'!C19</f>
        <v>Esterwegen I</v>
      </c>
      <c r="D19" s="161">
        <v>0</v>
      </c>
      <c r="E19" s="162" t="s">
        <v>128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Helga Hüntelmann</v>
      </c>
      <c r="C20" s="66" t="str">
        <f>'Wettkampf 1'!C20</f>
        <v>Esterwegen I</v>
      </c>
      <c r="D20" s="161">
        <v>298.8</v>
      </c>
      <c r="E20" s="162"/>
      <c r="F20" s="68">
        <f t="shared" si="0"/>
        <v>298.8</v>
      </c>
      <c r="G20" s="69">
        <f t="shared" si="1"/>
        <v>0</v>
      </c>
      <c r="H20" s="69">
        <f t="shared" si="2"/>
        <v>0</v>
      </c>
      <c r="I20" s="69">
        <f t="shared" si="3"/>
        <v>298.8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161"/>
      <c r="E21" s="162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Annette Landmann</v>
      </c>
      <c r="C22" s="66" t="str">
        <f>'Wettkampf 1'!C22</f>
        <v>Breddenberg II</v>
      </c>
      <c r="D22" s="161">
        <v>0</v>
      </c>
      <c r="E22" s="162" t="s">
        <v>128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Tanja Stindt</v>
      </c>
      <c r="C23" s="66" t="str">
        <f>'Wettkampf 1'!C23</f>
        <v>Breddenberg II</v>
      </c>
      <c r="D23" s="161">
        <v>309.10000000000002</v>
      </c>
      <c r="E23" s="162"/>
      <c r="F23" s="68">
        <f t="shared" si="0"/>
        <v>309.10000000000002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Kerstin Thien</v>
      </c>
      <c r="C24" s="66" t="str">
        <f>'Wettkampf 1'!C24</f>
        <v>Breddenberg II</v>
      </c>
      <c r="D24" s="161">
        <v>294.89999999999998</v>
      </c>
      <c r="E24" s="162"/>
      <c r="F24" s="68">
        <f t="shared" si="0"/>
        <v>294.89999999999998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Ulla Markus</v>
      </c>
      <c r="C25" s="66" t="str">
        <f>'Wettkampf 1'!C25</f>
        <v>Breddenberg II</v>
      </c>
      <c r="D25" s="161">
        <v>305.89999999999998</v>
      </c>
      <c r="E25" s="162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Irene Jansen</v>
      </c>
      <c r="C26" s="66" t="str">
        <f>'Wettkampf 1'!C26</f>
        <v>Breddenberg II</v>
      </c>
      <c r="D26" s="161">
        <v>309.39999999999998</v>
      </c>
      <c r="E26" s="162"/>
      <c r="F26" s="68">
        <f t="shared" si="0"/>
        <v>309.39999999999998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309.39999999999998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Breddenberg II</v>
      </c>
      <c r="D27" s="161"/>
      <c r="E27" s="162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Linda Roling</v>
      </c>
      <c r="C28" s="66" t="str">
        <f>'Wettkampf 1'!C28</f>
        <v>Spahnharrenstätte V</v>
      </c>
      <c r="D28" s="161">
        <v>307.39999999999998</v>
      </c>
      <c r="E28" s="162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Daniela van der Draal</v>
      </c>
      <c r="C29" s="66" t="str">
        <f>'Wettkampf 1'!C29</f>
        <v>Spahnharrenstätte V</v>
      </c>
      <c r="D29" s="161">
        <v>311.8</v>
      </c>
      <c r="E29" s="162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Marina Gerdes</v>
      </c>
      <c r="C30" s="66" t="str">
        <f>'Wettkampf 1'!C30</f>
        <v>Spahnharrenstätte V</v>
      </c>
      <c r="D30" s="161">
        <v>308.39999999999998</v>
      </c>
      <c r="E30" s="162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Katharina Overbeck</v>
      </c>
      <c r="C31" s="66" t="str">
        <f>'Wettkampf 1'!C31</f>
        <v>Spahnharrenstätte V</v>
      </c>
      <c r="D31" s="161">
        <v>307.7</v>
      </c>
      <c r="E31" s="162"/>
      <c r="F31" s="68">
        <f t="shared" si="0"/>
        <v>307.7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Lara Jansen</v>
      </c>
      <c r="C32" s="66" t="str">
        <f>'Wettkampf 1'!C32</f>
        <v>Spahnharrenstätte V</v>
      </c>
      <c r="D32" s="161">
        <v>308.8</v>
      </c>
      <c r="E32" s="162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V</v>
      </c>
      <c r="D33" s="161"/>
      <c r="E33" s="162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Marita Thien</v>
      </c>
      <c r="C34" s="66" t="str">
        <f>'Wettkampf 1'!C34</f>
        <v>Lahn IV</v>
      </c>
      <c r="D34" s="161">
        <v>307.10000000000002</v>
      </c>
      <c r="E34" s="162"/>
      <c r="F34" s="68">
        <f t="shared" si="0"/>
        <v>307.10000000000002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Michaela Reinelt</v>
      </c>
      <c r="C35" s="66" t="str">
        <f>'Wettkampf 1'!C35</f>
        <v>Lahn IV</v>
      </c>
      <c r="D35" s="161">
        <v>0</v>
      </c>
      <c r="E35" s="162" t="s">
        <v>128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Doris Hanneken</v>
      </c>
      <c r="C36" s="66" t="str">
        <f>'Wettkampf 1'!C36</f>
        <v>Lahn IV</v>
      </c>
      <c r="D36" s="161">
        <v>305.39999999999998</v>
      </c>
      <c r="E36" s="162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Susanne Quappen</v>
      </c>
      <c r="C37" s="66" t="str">
        <f>'Wettkampf 1'!C37</f>
        <v>Lahn IV</v>
      </c>
      <c r="D37" s="161">
        <v>295.10000000000002</v>
      </c>
      <c r="E37" s="162"/>
      <c r="F37" s="68">
        <f t="shared" si="0"/>
        <v>295.10000000000002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Anja Robben</v>
      </c>
      <c r="C38" s="66" t="str">
        <f>'Wettkampf 1'!C38</f>
        <v>Lahn IV</v>
      </c>
      <c r="D38" s="161">
        <v>307</v>
      </c>
      <c r="E38" s="162"/>
      <c r="F38" s="68">
        <f t="shared" si="0"/>
        <v>307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Maria Oldopp</v>
      </c>
      <c r="C39" s="66" t="str">
        <f>'Wettkampf 1'!C39</f>
        <v>Lahn IV</v>
      </c>
      <c r="D39" s="161">
        <v>290.89999999999998</v>
      </c>
      <c r="E39" s="162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Sandra Grünloh</v>
      </c>
      <c r="C40" s="66" t="str">
        <f>'Wettkampf 1'!C40</f>
        <v>Sögel II</v>
      </c>
      <c r="D40" s="161">
        <v>310.3</v>
      </c>
      <c r="E40" s="162"/>
      <c r="F40" s="68">
        <f t="shared" si="0"/>
        <v>310.3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Ulrike Husmann</v>
      </c>
      <c r="C41" s="66" t="str">
        <f>'Wettkampf 1'!C41</f>
        <v>Sögel II</v>
      </c>
      <c r="D41" s="161">
        <v>308.39999999999998</v>
      </c>
      <c r="E41" s="162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Monika Künnen</v>
      </c>
      <c r="C42" s="66" t="str">
        <f>'Wettkampf 1'!C42</f>
        <v>Sögel II</v>
      </c>
      <c r="D42" s="161">
        <v>301</v>
      </c>
      <c r="E42" s="162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Bettina Robbers</v>
      </c>
      <c r="C43" s="66" t="str">
        <f>'Wettkampf 1'!C43</f>
        <v>Sögel II</v>
      </c>
      <c r="D43" s="161">
        <v>309.5</v>
      </c>
      <c r="E43" s="162"/>
      <c r="F43" s="68">
        <f t="shared" si="0"/>
        <v>309.5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Sonja Schröder</v>
      </c>
      <c r="C44" s="66" t="str">
        <f>'Wettkampf 1'!C44</f>
        <v>Sögel II</v>
      </c>
      <c r="D44" s="161">
        <v>307</v>
      </c>
      <c r="E44" s="162"/>
      <c r="F44" s="68">
        <f t="shared" si="0"/>
        <v>307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Sögel II</v>
      </c>
      <c r="D45" s="161"/>
      <c r="E45" s="162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922.8</v>
      </c>
      <c r="H46" s="69">
        <f>SUM(H10:H45)</f>
        <v>4</v>
      </c>
      <c r="I46" s="69">
        <f>LARGE(I10:I45,1)+LARGE(I10:I45,2)+LARGE(I10:I45,3)</f>
        <v>926.90000000000009</v>
      </c>
      <c r="J46" s="69">
        <f>SUM(J10:J45)</f>
        <v>4</v>
      </c>
      <c r="K46" s="69">
        <f>LARGE(K10:K45,1)+LARGE(K10:K45,2)+LARGE(K10:K45,3)</f>
        <v>924.4</v>
      </c>
      <c r="L46" s="69">
        <f>SUM(L10:L45)</f>
        <v>4</v>
      </c>
      <c r="M46" s="69">
        <f>LARGE(M10:M45,1)+LARGE(M10:M45,2)+LARGE(M10:M45,3)</f>
        <v>927.90000000000009</v>
      </c>
      <c r="N46" s="69">
        <f>SUM(N10:N45)</f>
        <v>4</v>
      </c>
      <c r="O46" s="69">
        <f>LARGE(O10:O45,1)+LARGE(O10:O45,2)+LARGE(O10:O45,3)</f>
        <v>919.5</v>
      </c>
      <c r="P46" s="69">
        <f>SUM(P10:P45)</f>
        <v>4</v>
      </c>
      <c r="Q46" s="69">
        <f>LARGE(Q10:Q45,1)+LARGE(Q10:Q45,2)+LARGE(Q10:Q45,3)</f>
        <v>928.19999999999993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iU7KCAP/4eHlmpzE3UxPXsBdDCwF4N0o0bPLgf8d7x6uGGhikRusSnHTwihjUmBXzx0FpuFRuRil9AodF0ujpw==" saltValue="MLtCEJfhn7FxynWrfBTa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2026-04-24T15:34:32Z</cp:lastPrinted>
  <dcterms:created xsi:type="dcterms:W3CDTF">2010-11-23T11:44:38Z</dcterms:created>
  <dcterms:modified xsi:type="dcterms:W3CDTF">2026-04-24T15:34:40Z</dcterms:modified>
</cp:coreProperties>
</file>