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4-2025\8. WK\Damen\"/>
    </mc:Choice>
  </mc:AlternateContent>
  <xr:revisionPtr revIDLastSave="0" documentId="13_ncr:1_{D0635C8F-BE60-4D46-A9B6-5425F4C642B2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N54" i="1" l="1"/>
  <c r="O54" i="1"/>
  <c r="P54" i="1"/>
  <c r="Q54" i="1"/>
  <c r="B16" i="18" l="1"/>
  <c r="B6" i="18"/>
  <c r="B35" i="18"/>
  <c r="B26" i="18"/>
  <c r="B34" i="18"/>
  <c r="B12" i="18"/>
  <c r="B7" i="18"/>
  <c r="B21" i="18"/>
  <c r="B31" i="18"/>
  <c r="B33" i="18"/>
  <c r="B17" i="18"/>
  <c r="B3" i="18"/>
  <c r="B2" i="18"/>
  <c r="B20" i="18"/>
  <c r="B14" i="18"/>
  <c r="B37" i="18"/>
  <c r="B32" i="18"/>
  <c r="B29" i="18"/>
  <c r="B30" i="18"/>
  <c r="B4" i="18"/>
  <c r="B18" i="18"/>
  <c r="B27" i="18"/>
  <c r="B8" i="18"/>
  <c r="B13" i="18"/>
  <c r="B23" i="18"/>
  <c r="B25" i="18"/>
  <c r="B9" i="18"/>
  <c r="B5" i="18"/>
  <c r="B24" i="18"/>
  <c r="B10" i="18"/>
  <c r="B28" i="18"/>
  <c r="B11" i="18"/>
  <c r="B36" i="18"/>
  <c r="B22" i="18"/>
  <c r="B15" i="18"/>
  <c r="B19" i="18"/>
  <c r="Q4" i="1"/>
  <c r="P4" i="1"/>
  <c r="O4" i="1"/>
  <c r="L4" i="1"/>
  <c r="C2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O39" i="17" s="1"/>
  <c r="J39" i="17"/>
  <c r="K39" i="17"/>
  <c r="L39" i="17"/>
  <c r="M39" i="17"/>
  <c r="N39" i="17"/>
  <c r="B40" i="17"/>
  <c r="C40" i="17"/>
  <c r="D40" i="17"/>
  <c r="E40" i="17"/>
  <c r="F40" i="17"/>
  <c r="G40" i="17"/>
  <c r="I40" i="17"/>
  <c r="O40" i="17" s="1"/>
  <c r="J40" i="17"/>
  <c r="K40" i="17"/>
  <c r="L40" i="17"/>
  <c r="M40" i="17"/>
  <c r="N40" i="17"/>
  <c r="B41" i="17"/>
  <c r="C41" i="17"/>
  <c r="D41" i="17"/>
  <c r="E41" i="17"/>
  <c r="F41" i="17"/>
  <c r="G41" i="17"/>
  <c r="I41" i="17"/>
  <c r="O41" i="17" s="1"/>
  <c r="J41" i="17"/>
  <c r="K41" i="17"/>
  <c r="L41" i="17"/>
  <c r="M41" i="17"/>
  <c r="N41" i="17"/>
  <c r="B42" i="17"/>
  <c r="C42" i="17"/>
  <c r="D42" i="17"/>
  <c r="E42" i="17"/>
  <c r="F42" i="17"/>
  <c r="G42" i="17"/>
  <c r="I42" i="17"/>
  <c r="O42" i="17" s="1"/>
  <c r="J42" i="17"/>
  <c r="K42" i="17"/>
  <c r="L42" i="17"/>
  <c r="M42" i="17"/>
  <c r="N42" i="17"/>
  <c r="B43" i="17"/>
  <c r="C43" i="17"/>
  <c r="D43" i="17"/>
  <c r="E43" i="17"/>
  <c r="F43" i="17"/>
  <c r="G43" i="17"/>
  <c r="I43" i="17"/>
  <c r="O43" i="17" s="1"/>
  <c r="J43" i="17"/>
  <c r="K43" i="17"/>
  <c r="L43" i="17"/>
  <c r="M43" i="17"/>
  <c r="N43" i="17"/>
  <c r="B44" i="17"/>
  <c r="C44" i="17"/>
  <c r="D44" i="17"/>
  <c r="E44" i="17"/>
  <c r="F44" i="17"/>
  <c r="G44" i="17"/>
  <c r="I44" i="17"/>
  <c r="O44" i="17" s="1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7" i="18"/>
  <c r="C33" i="18"/>
  <c r="C7" i="18"/>
  <c r="C32" i="18"/>
  <c r="C28" i="18"/>
  <c r="C18" i="18"/>
  <c r="C14" i="18"/>
  <c r="C31" i="18"/>
  <c r="C3" i="18"/>
  <c r="C15" i="18"/>
  <c r="C35" i="18"/>
  <c r="C21" i="18"/>
  <c r="C34" i="18"/>
  <c r="C13" i="18"/>
  <c r="C36" i="18"/>
  <c r="C12" i="18"/>
  <c r="C26" i="18"/>
  <c r="C29" i="18"/>
  <c r="C24" i="18"/>
  <c r="C11" i="18"/>
  <c r="C23" i="18"/>
  <c r="C16" i="18"/>
  <c r="C8" i="18"/>
  <c r="C22" i="18"/>
  <c r="C37" i="18"/>
  <c r="C20" i="18"/>
  <c r="C17" i="18"/>
  <c r="C30" i="18"/>
  <c r="C10" i="18"/>
  <c r="C2" i="18"/>
  <c r="C5" i="18"/>
  <c r="C6" i="18"/>
  <c r="C19" i="18"/>
  <c r="C4" i="18"/>
  <c r="C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O10" i="17" s="1"/>
  <c r="I11" i="17"/>
  <c r="O11" i="17" s="1"/>
  <c r="I12" i="17"/>
  <c r="O12" i="17" s="1"/>
  <c r="I13" i="17"/>
  <c r="I14" i="17"/>
  <c r="O14" i="17" s="1"/>
  <c r="I15" i="17"/>
  <c r="O15" i="17" s="1"/>
  <c r="I16" i="17"/>
  <c r="O16" i="17" s="1"/>
  <c r="I17" i="17"/>
  <c r="I18" i="17"/>
  <c r="O18" i="17" s="1"/>
  <c r="I19" i="17"/>
  <c r="O19" i="17" s="1"/>
  <c r="I20" i="17"/>
  <c r="O20" i="17" s="1"/>
  <c r="I21" i="17"/>
  <c r="I22" i="17"/>
  <c r="O22" i="17" s="1"/>
  <c r="I23" i="17"/>
  <c r="O23" i="17" s="1"/>
  <c r="I24" i="17"/>
  <c r="O24" i="17" s="1"/>
  <c r="I25" i="17"/>
  <c r="I26" i="17"/>
  <c r="O26" i="17" s="1"/>
  <c r="I27" i="17"/>
  <c r="O27" i="17" s="1"/>
  <c r="I28" i="17"/>
  <c r="O28" i="17" s="1"/>
  <c r="I29" i="17"/>
  <c r="I30" i="17"/>
  <c r="O30" i="17" s="1"/>
  <c r="I31" i="17"/>
  <c r="O31" i="17" s="1"/>
  <c r="I32" i="17"/>
  <c r="O32" i="17" s="1"/>
  <c r="I33" i="17"/>
  <c r="I34" i="17"/>
  <c r="O34" i="17" s="1"/>
  <c r="I35" i="17"/>
  <c r="O35" i="17" s="1"/>
  <c r="I36" i="17"/>
  <c r="O36" i="17" s="1"/>
  <c r="I37" i="17"/>
  <c r="I38" i="17"/>
  <c r="O38" i="17" s="1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C13" i="17"/>
  <c r="C14" i="17"/>
  <c r="H14" i="17" s="1"/>
  <c r="C15" i="17"/>
  <c r="H15" i="17" s="1"/>
  <c r="C16" i="17"/>
  <c r="C17" i="17"/>
  <c r="C18" i="17"/>
  <c r="H18" i="17" s="1"/>
  <c r="C19" i="17"/>
  <c r="C20" i="17"/>
  <c r="C21" i="17"/>
  <c r="C22" i="17"/>
  <c r="H22" i="17" s="1"/>
  <c r="C23" i="17"/>
  <c r="H23" i="17" s="1"/>
  <c r="C24" i="17"/>
  <c r="C25" i="17"/>
  <c r="C26" i="17"/>
  <c r="H26" i="17" s="1"/>
  <c r="C27" i="17"/>
  <c r="H27" i="17" s="1"/>
  <c r="C28" i="17"/>
  <c r="C29" i="17"/>
  <c r="C30" i="17"/>
  <c r="H30" i="17" s="1"/>
  <c r="C31" i="17"/>
  <c r="H31" i="17" s="1"/>
  <c r="C32" i="17"/>
  <c r="C33" i="17"/>
  <c r="C34" i="17"/>
  <c r="H34" i="17" s="1"/>
  <c r="C35" i="17"/>
  <c r="H35" i="17" s="1"/>
  <c r="C36" i="17"/>
  <c r="C37" i="17"/>
  <c r="C38" i="17"/>
  <c r="H38" i="17" s="1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9" i="17" l="1"/>
  <c r="O37" i="17"/>
  <c r="O33" i="17"/>
  <c r="O29" i="17"/>
  <c r="O25" i="17"/>
  <c r="O21" i="17"/>
  <c r="O17" i="17"/>
  <c r="O13" i="17"/>
  <c r="H19" i="17"/>
  <c r="H37" i="17"/>
  <c r="H33" i="17"/>
  <c r="H29" i="17"/>
  <c r="H25" i="17"/>
  <c r="H21" i="17"/>
  <c r="H17" i="17"/>
  <c r="H13" i="17"/>
  <c r="H9" i="17"/>
  <c r="H36" i="17"/>
  <c r="H32" i="17"/>
  <c r="H28" i="17"/>
  <c r="H24" i="17"/>
  <c r="H20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25" i="18"/>
  <c r="AA36" i="12"/>
  <c r="AA12" i="12"/>
  <c r="S4" i="18"/>
  <c r="S13" i="18"/>
  <c r="S18" i="18"/>
  <c r="S11" i="18"/>
  <c r="S35" i="18"/>
  <c r="S17" i="18"/>
  <c r="AA11" i="8"/>
  <c r="AA23" i="10"/>
  <c r="AA35" i="16"/>
  <c r="S7" i="18"/>
  <c r="S26" i="18"/>
  <c r="S36" i="18"/>
  <c r="S28" i="18"/>
  <c r="S3" i="18"/>
  <c r="S20" i="18"/>
  <c r="S9" i="18"/>
  <c r="S2" i="18"/>
  <c r="S12" i="18"/>
  <c r="S29" i="18"/>
  <c r="S10" i="18"/>
  <c r="S32" i="18"/>
  <c r="S34" i="18"/>
  <c r="S3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2" i="18"/>
  <c r="AA39" i="8"/>
  <c r="AA29" i="9"/>
  <c r="AA35" i="10"/>
  <c r="AA32" i="7"/>
  <c r="AA14" i="7"/>
  <c r="AA27" i="10"/>
  <c r="AA35" i="12"/>
  <c r="AA31" i="16"/>
  <c r="S8" i="18"/>
  <c r="AA20" i="9"/>
  <c r="AA35" i="9"/>
  <c r="S5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7" i="18" l="1"/>
  <c r="P14" i="18"/>
  <c r="P35" i="18"/>
  <c r="P36" i="18"/>
  <c r="P29" i="18"/>
  <c r="P16" i="18"/>
  <c r="P20" i="18"/>
  <c r="P2" i="18"/>
  <c r="P32" i="18"/>
  <c r="P31" i="18"/>
  <c r="P21" i="18"/>
  <c r="P25" i="18"/>
  <c r="P24" i="18"/>
  <c r="P8" i="18"/>
  <c r="P17" i="18"/>
  <c r="P5" i="18"/>
  <c r="P33" i="18"/>
  <c r="P18" i="18"/>
  <c r="P15" i="18"/>
  <c r="P13" i="18"/>
  <c r="P26" i="18"/>
  <c r="P23" i="18"/>
  <c r="P37" i="18"/>
  <c r="P10" i="18"/>
  <c r="P28" i="18"/>
  <c r="P11" i="18"/>
  <c r="P3" i="18"/>
  <c r="P22" i="18"/>
  <c r="P34" i="18"/>
  <c r="P30" i="18"/>
  <c r="P12" i="18"/>
  <c r="P9" i="18"/>
  <c r="P27" i="18"/>
  <c r="P6" i="18"/>
  <c r="P19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" i="18"/>
  <c r="D7" i="18"/>
  <c r="D14" i="18"/>
  <c r="D35" i="18"/>
  <c r="D36" i="18"/>
  <c r="D29" i="18"/>
  <c r="D16" i="18"/>
  <c r="D20" i="18"/>
  <c r="D6" i="18"/>
  <c r="D32" i="18"/>
  <c r="D31" i="18"/>
  <c r="D21" i="18"/>
  <c r="D25" i="18"/>
  <c r="D24" i="18"/>
  <c r="D8" i="18"/>
  <c r="D17" i="18"/>
  <c r="D27" i="18"/>
  <c r="D28" i="18"/>
  <c r="D3" i="18"/>
  <c r="D34" i="18"/>
  <c r="D12" i="18"/>
  <c r="D11" i="18"/>
  <c r="D22" i="18"/>
  <c r="D30" i="18"/>
  <c r="D33" i="18"/>
  <c r="D26" i="18"/>
  <c r="D10" i="18"/>
  <c r="D18" i="18"/>
  <c r="D23" i="18"/>
  <c r="D15" i="18"/>
  <c r="D37" i="18"/>
  <c r="D9" i="18"/>
  <c r="D13" i="18"/>
  <c r="D19" i="18"/>
  <c r="D5" i="18"/>
  <c r="D4" i="18"/>
  <c r="L27" i="18"/>
  <c r="L10" i="18"/>
  <c r="L33" i="18"/>
  <c r="L6" i="18"/>
  <c r="L2" i="18"/>
  <c r="L18" i="18"/>
  <c r="L15" i="18"/>
  <c r="L13" i="18"/>
  <c r="L26" i="18"/>
  <c r="L23" i="18"/>
  <c r="L37" i="18"/>
  <c r="L9" i="18"/>
  <c r="L7" i="18"/>
  <c r="L14" i="18"/>
  <c r="L35" i="18"/>
  <c r="L36" i="18"/>
  <c r="L29" i="18"/>
  <c r="L16" i="18"/>
  <c r="L20" i="18"/>
  <c r="L32" i="18"/>
  <c r="L31" i="18"/>
  <c r="L21" i="18"/>
  <c r="L25" i="18"/>
  <c r="L24" i="18"/>
  <c r="L8" i="18"/>
  <c r="L17" i="18"/>
  <c r="L28" i="18"/>
  <c r="L11" i="18"/>
  <c r="L3" i="18"/>
  <c r="L22" i="18"/>
  <c r="L34" i="18"/>
  <c r="L30" i="18"/>
  <c r="L12" i="18"/>
  <c r="L19" i="18"/>
  <c r="L4" i="18"/>
  <c r="L5" i="18"/>
  <c r="E27" i="18"/>
  <c r="E28" i="18"/>
  <c r="E3" i="18"/>
  <c r="E34" i="18"/>
  <c r="E12" i="18"/>
  <c r="E11" i="18"/>
  <c r="E22" i="18"/>
  <c r="E30" i="18"/>
  <c r="E10" i="18"/>
  <c r="E33" i="18"/>
  <c r="E18" i="18"/>
  <c r="E15" i="18"/>
  <c r="E13" i="18"/>
  <c r="E26" i="18"/>
  <c r="E23" i="18"/>
  <c r="E37" i="18"/>
  <c r="E9" i="18"/>
  <c r="E2" i="18"/>
  <c r="E7" i="18"/>
  <c r="E14" i="18"/>
  <c r="E35" i="18"/>
  <c r="E36" i="18"/>
  <c r="E29" i="18"/>
  <c r="E16" i="18"/>
  <c r="E20" i="18"/>
  <c r="E25" i="18"/>
  <c r="E32" i="18"/>
  <c r="E24" i="18"/>
  <c r="E31" i="18"/>
  <c r="E8" i="18"/>
  <c r="E21" i="18"/>
  <c r="E17" i="18"/>
  <c r="E5" i="18"/>
  <c r="E6" i="18"/>
  <c r="E19" i="18"/>
  <c r="E4" i="18"/>
  <c r="O33" i="18"/>
  <c r="O18" i="18"/>
  <c r="O15" i="18"/>
  <c r="O13" i="18"/>
  <c r="O26" i="18"/>
  <c r="O23" i="18"/>
  <c r="O37" i="18"/>
  <c r="O10" i="18"/>
  <c r="O7" i="18"/>
  <c r="O14" i="18"/>
  <c r="O35" i="18"/>
  <c r="O36" i="18"/>
  <c r="O29" i="18"/>
  <c r="O16" i="18"/>
  <c r="O20" i="18"/>
  <c r="O2" i="18"/>
  <c r="O27" i="18"/>
  <c r="O28" i="18"/>
  <c r="O3" i="18"/>
  <c r="O34" i="18"/>
  <c r="O12" i="18"/>
  <c r="O11" i="18"/>
  <c r="O22" i="18"/>
  <c r="O30" i="18"/>
  <c r="O9" i="18"/>
  <c r="O32" i="18"/>
  <c r="O24" i="18"/>
  <c r="O31" i="18"/>
  <c r="O8" i="18"/>
  <c r="O21" i="18"/>
  <c r="O17" i="18"/>
  <c r="O25" i="18"/>
  <c r="O5" i="18"/>
  <c r="O6" i="18"/>
  <c r="O4" i="18"/>
  <c r="O19" i="18"/>
  <c r="H7" i="18"/>
  <c r="H14" i="18"/>
  <c r="H35" i="18"/>
  <c r="H36" i="18"/>
  <c r="H29" i="18"/>
  <c r="H16" i="18"/>
  <c r="H20" i="18"/>
  <c r="H10" i="18"/>
  <c r="H32" i="18"/>
  <c r="H31" i="18"/>
  <c r="H21" i="18"/>
  <c r="H25" i="18"/>
  <c r="H24" i="18"/>
  <c r="H8" i="18"/>
  <c r="H17" i="18"/>
  <c r="H2" i="18"/>
  <c r="H27" i="18"/>
  <c r="H28" i="18"/>
  <c r="H3" i="18"/>
  <c r="H34" i="18"/>
  <c r="H12" i="18"/>
  <c r="H11" i="18"/>
  <c r="H22" i="18"/>
  <c r="H30" i="18"/>
  <c r="H15" i="18"/>
  <c r="H37" i="18"/>
  <c r="H13" i="18"/>
  <c r="H9" i="18"/>
  <c r="H33" i="18"/>
  <c r="H26" i="18"/>
  <c r="H23" i="18"/>
  <c r="H18" i="18"/>
  <c r="H19" i="18"/>
  <c r="H5" i="18"/>
  <c r="H6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6" i="18"/>
  <c r="F7" i="18"/>
  <c r="F14" i="18"/>
  <c r="F35" i="18"/>
  <c r="F36" i="18"/>
  <c r="F29" i="18"/>
  <c r="F16" i="18"/>
  <c r="F20" i="18"/>
  <c r="F32" i="18"/>
  <c r="F31" i="18"/>
  <c r="F21" i="18"/>
  <c r="F25" i="18"/>
  <c r="F24" i="18"/>
  <c r="F8" i="18"/>
  <c r="F17" i="18"/>
  <c r="F10" i="18"/>
  <c r="F27" i="18"/>
  <c r="F28" i="18"/>
  <c r="F3" i="18"/>
  <c r="F34" i="18"/>
  <c r="F12" i="18"/>
  <c r="F11" i="18"/>
  <c r="F22" i="18"/>
  <c r="F30" i="18"/>
  <c r="F2" i="18"/>
  <c r="F13" i="18"/>
  <c r="F9" i="18"/>
  <c r="F33" i="18"/>
  <c r="F26" i="18"/>
  <c r="F18" i="18"/>
  <c r="F23" i="18"/>
  <c r="F37" i="18"/>
  <c r="F15" i="18"/>
  <c r="F19" i="18"/>
  <c r="F4" i="18"/>
  <c r="F5" i="18"/>
  <c r="G2" i="18"/>
  <c r="G27" i="18"/>
  <c r="G28" i="18"/>
  <c r="G3" i="18"/>
  <c r="G34" i="18"/>
  <c r="G12" i="18"/>
  <c r="G11" i="18"/>
  <c r="G22" i="18"/>
  <c r="G30" i="18"/>
  <c r="G4" i="18"/>
  <c r="G33" i="18"/>
  <c r="G18" i="18"/>
  <c r="G15" i="18"/>
  <c r="G13" i="18"/>
  <c r="G26" i="18"/>
  <c r="G23" i="18"/>
  <c r="G37" i="18"/>
  <c r="G9" i="18"/>
  <c r="G7" i="18"/>
  <c r="G14" i="18"/>
  <c r="G35" i="18"/>
  <c r="G36" i="18"/>
  <c r="G29" i="18"/>
  <c r="G16" i="18"/>
  <c r="G20" i="18"/>
  <c r="G21" i="18"/>
  <c r="G17" i="18"/>
  <c r="G25" i="18"/>
  <c r="G32" i="18"/>
  <c r="G24" i="18"/>
  <c r="G31" i="18"/>
  <c r="G10" i="18"/>
  <c r="G8" i="18"/>
  <c r="G5" i="18"/>
  <c r="G19" i="18"/>
  <c r="G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0" i="18"/>
  <c r="N7" i="18"/>
  <c r="N14" i="18"/>
  <c r="N35" i="18"/>
  <c r="N36" i="18"/>
  <c r="N29" i="18"/>
  <c r="N16" i="18"/>
  <c r="N20" i="18"/>
  <c r="N2" i="18"/>
  <c r="N32" i="18"/>
  <c r="N31" i="18"/>
  <c r="N21" i="18"/>
  <c r="N25" i="18"/>
  <c r="N24" i="18"/>
  <c r="N8" i="18"/>
  <c r="N17" i="18"/>
  <c r="N33" i="18"/>
  <c r="N18" i="18"/>
  <c r="N15" i="18"/>
  <c r="N13" i="18"/>
  <c r="N26" i="18"/>
  <c r="N23" i="18"/>
  <c r="N37" i="18"/>
  <c r="N9" i="18"/>
  <c r="N27" i="18"/>
  <c r="N12" i="18"/>
  <c r="N28" i="18"/>
  <c r="N11" i="18"/>
  <c r="N3" i="18"/>
  <c r="N22" i="18"/>
  <c r="N34" i="18"/>
  <c r="N30" i="18"/>
  <c r="N5" i="18"/>
  <c r="N19" i="18"/>
  <c r="N4" i="18"/>
  <c r="N6" i="18"/>
  <c r="Q7" i="18"/>
  <c r="Q14" i="18"/>
  <c r="Q35" i="18"/>
  <c r="Q36" i="18"/>
  <c r="Q29" i="18"/>
  <c r="Q16" i="18"/>
  <c r="Q20" i="18"/>
  <c r="Q2" i="18"/>
  <c r="Q32" i="18"/>
  <c r="Q31" i="18"/>
  <c r="Q21" i="18"/>
  <c r="Q25" i="18"/>
  <c r="Q24" i="18"/>
  <c r="Q8" i="18"/>
  <c r="Q17" i="18"/>
  <c r="Q9" i="18"/>
  <c r="Q33" i="18"/>
  <c r="Q18" i="18"/>
  <c r="Q15" i="18"/>
  <c r="Q13" i="18"/>
  <c r="Q26" i="18"/>
  <c r="Q23" i="18"/>
  <c r="Q37" i="18"/>
  <c r="Q10" i="18"/>
  <c r="Q28" i="18"/>
  <c r="Q11" i="18"/>
  <c r="Q3" i="18"/>
  <c r="Q22" i="18"/>
  <c r="Q34" i="18"/>
  <c r="Q30" i="18"/>
  <c r="Q27" i="18"/>
  <c r="Q12" i="18"/>
  <c r="Q5" i="18"/>
  <c r="Q6" i="18"/>
  <c r="Q19" i="18"/>
  <c r="Q4" i="18"/>
  <c r="M27" i="18"/>
  <c r="M28" i="18"/>
  <c r="M3" i="18"/>
  <c r="M34" i="18"/>
  <c r="M12" i="18"/>
  <c r="M11" i="18"/>
  <c r="M22" i="18"/>
  <c r="M30" i="18"/>
  <c r="M9" i="18"/>
  <c r="M33" i="18"/>
  <c r="M18" i="18"/>
  <c r="M15" i="18"/>
  <c r="M13" i="18"/>
  <c r="M26" i="18"/>
  <c r="M23" i="18"/>
  <c r="M37" i="18"/>
  <c r="M10" i="18"/>
  <c r="M32" i="18"/>
  <c r="M31" i="18"/>
  <c r="M21" i="18"/>
  <c r="M25" i="18"/>
  <c r="M24" i="18"/>
  <c r="M8" i="18"/>
  <c r="M17" i="18"/>
  <c r="M5" i="18"/>
  <c r="M7" i="18"/>
  <c r="M29" i="18"/>
  <c r="M14" i="18"/>
  <c r="M16" i="18"/>
  <c r="M35" i="18"/>
  <c r="M20" i="18"/>
  <c r="M36" i="18"/>
  <c r="M2" i="18"/>
  <c r="M6" i="18"/>
  <c r="M19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3" i="19"/>
  <c r="C6" i="19"/>
  <c r="L43" i="1"/>
  <c r="C7" i="19"/>
  <c r="F40" i="1"/>
  <c r="W28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5" i="18"/>
  <c r="R5" i="18" s="1"/>
  <c r="T30" i="18"/>
  <c r="T6" i="18"/>
  <c r="W4" i="18"/>
  <c r="K4" i="18"/>
  <c r="K30" i="18"/>
  <c r="W30" i="18"/>
  <c r="O46" i="13"/>
  <c r="D6" i="13" s="1"/>
  <c r="R46" i="9"/>
  <c r="E7" i="9" s="1"/>
  <c r="J46" i="10"/>
  <c r="E3" i="10" s="1"/>
  <c r="N46" i="12"/>
  <c r="E5" i="12" s="1"/>
  <c r="T4" i="18"/>
  <c r="R4" i="18" s="1"/>
  <c r="E51" i="1"/>
  <c r="W5" i="18"/>
  <c r="K5" i="18"/>
  <c r="E47" i="1"/>
  <c r="K10" i="18"/>
  <c r="W10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6" i="18"/>
  <c r="T19" i="18"/>
  <c r="T10" i="18"/>
  <c r="R10" i="18" s="1"/>
  <c r="L47" i="1"/>
  <c r="K19" i="18"/>
  <c r="W19" i="18"/>
  <c r="N46" i="9"/>
  <c r="E5" i="9" s="1"/>
  <c r="T2" i="18"/>
  <c r="R2" i="18" s="1"/>
  <c r="K6" i="18"/>
  <c r="W2" i="18"/>
  <c r="K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2" i="18"/>
  <c r="R22" i="18" s="1"/>
  <c r="K21" i="18"/>
  <c r="G26" i="1"/>
  <c r="G24" i="1"/>
  <c r="M32" i="1"/>
  <c r="O20" i="1"/>
  <c r="E38" i="1"/>
  <c r="E32" i="1"/>
  <c r="H17" i="1"/>
  <c r="O35" i="1"/>
  <c r="H26" i="1"/>
  <c r="E17" i="1"/>
  <c r="K17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3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6" i="18"/>
  <c r="W11" i="18"/>
  <c r="W3" i="18"/>
  <c r="W35" i="18"/>
  <c r="W12" i="18"/>
  <c r="W13" i="18"/>
  <c r="K31" i="18"/>
  <c r="W25" i="18"/>
  <c r="K22" i="18"/>
  <c r="M33" i="1"/>
  <c r="G36" i="1"/>
  <c r="W33" i="18"/>
  <c r="W36" i="18"/>
  <c r="I34" i="1"/>
  <c r="K34" i="18"/>
  <c r="W16" i="18"/>
  <c r="W15" i="18"/>
  <c r="W32" i="18"/>
  <c r="W27" i="18"/>
  <c r="W24" i="18"/>
  <c r="M19" i="1"/>
  <c r="E31" i="1"/>
  <c r="T27" i="18"/>
  <c r="T21" i="18"/>
  <c r="W29" i="18"/>
  <c r="W18" i="18"/>
  <c r="W22" i="18"/>
  <c r="W7" i="18"/>
  <c r="W37" i="18"/>
  <c r="W17" i="18"/>
  <c r="T17" i="18"/>
  <c r="R17" i="18" s="1"/>
  <c r="W23" i="18"/>
  <c r="W20" i="18"/>
  <c r="G27" i="1"/>
  <c r="K11" i="18"/>
  <c r="W34" i="18"/>
  <c r="L22" i="1"/>
  <c r="T7" i="18"/>
  <c r="R7" i="18" s="1"/>
  <c r="T26" i="18"/>
  <c r="R26" i="18" s="1"/>
  <c r="T3" i="18"/>
  <c r="R3" i="18" s="1"/>
  <c r="T20" i="18"/>
  <c r="R20" i="18" s="1"/>
  <c r="T12" i="18"/>
  <c r="R12" i="18" s="1"/>
  <c r="T24" i="18"/>
  <c r="T35" i="18"/>
  <c r="R35" i="18" s="1"/>
  <c r="T37" i="18"/>
  <c r="T13" i="18"/>
  <c r="R13" i="18" s="1"/>
  <c r="T33" i="18"/>
  <c r="R33" i="18" s="1"/>
  <c r="T36" i="18"/>
  <c r="R36" i="18" s="1"/>
  <c r="L40" i="1"/>
  <c r="L25" i="1"/>
  <c r="W21" i="18"/>
  <c r="T15" i="18"/>
  <c r="T11" i="18"/>
  <c r="R11" i="18" s="1"/>
  <c r="L46" i="1"/>
  <c r="T25" i="18"/>
  <c r="R25" i="18" s="1"/>
  <c r="M22" i="1"/>
  <c r="I29" i="1"/>
  <c r="T31" i="18"/>
  <c r="W31" i="18"/>
  <c r="T9" i="18"/>
  <c r="R9" i="18" s="1"/>
  <c r="W9" i="18"/>
  <c r="T16" i="18"/>
  <c r="T34" i="18"/>
  <c r="R34" i="18" s="1"/>
  <c r="L44" i="1"/>
  <c r="T14" i="18"/>
  <c r="T29" i="18"/>
  <c r="R29" i="18" s="1"/>
  <c r="W14" i="18"/>
  <c r="T18" i="18"/>
  <c r="R18" i="18" s="1"/>
  <c r="T28" i="18"/>
  <c r="R28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3" i="18"/>
  <c r="K32" i="18"/>
  <c r="K26" i="18"/>
  <c r="M17" i="1"/>
  <c r="Q17" i="1"/>
  <c r="K13" i="18"/>
  <c r="K7" i="18"/>
  <c r="W8" i="18"/>
  <c r="K14" i="18"/>
  <c r="K23" i="18"/>
  <c r="K8" i="18"/>
  <c r="K20" i="18"/>
  <c r="K27" i="18"/>
  <c r="K37" i="18"/>
  <c r="K35" i="18"/>
  <c r="K29" i="18"/>
  <c r="K25" i="18"/>
  <c r="K36" i="18"/>
  <c r="K16" i="18"/>
  <c r="K3" i="18"/>
  <c r="K12" i="18"/>
  <c r="K9" i="18"/>
  <c r="K28" i="18"/>
  <c r="T8" i="18"/>
  <c r="R8" i="18" s="1"/>
  <c r="K15" i="18"/>
  <c r="K18" i="18"/>
  <c r="K24" i="18"/>
  <c r="M54" i="1" l="1"/>
  <c r="L54" i="1"/>
  <c r="I54" i="1"/>
  <c r="H54" i="1"/>
  <c r="G54" i="1"/>
  <c r="F54" i="1"/>
  <c r="E54" i="1"/>
  <c r="E4" i="19"/>
  <c r="E7" i="19"/>
  <c r="E2" i="19"/>
  <c r="E5" i="19"/>
  <c r="E6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6" i="19"/>
  <c r="D7" i="17"/>
  <c r="D6" i="17"/>
  <c r="E2" i="17"/>
  <c r="F3" i="19"/>
  <c r="I7" i="17"/>
  <c r="K4" i="19"/>
  <c r="L7" i="17"/>
  <c r="N4" i="19"/>
  <c r="F7" i="19"/>
  <c r="E5" i="17"/>
  <c r="L6" i="17"/>
  <c r="N5" i="19"/>
  <c r="D2" i="17"/>
  <c r="H4" i="19"/>
  <c r="G7" i="17"/>
  <c r="I5" i="17"/>
  <c r="K7" i="19"/>
  <c r="K6" i="19"/>
  <c r="I4" i="17"/>
  <c r="L3" i="17"/>
  <c r="N2" i="19"/>
  <c r="K3" i="19"/>
  <c r="I2" i="17"/>
  <c r="D11" i="1"/>
  <c r="G3" i="17"/>
  <c r="H2" i="19"/>
  <c r="I6" i="17"/>
  <c r="K5" i="19"/>
  <c r="N7" i="19"/>
  <c r="L5" i="17"/>
  <c r="N3" i="19"/>
  <c r="L2" i="17"/>
  <c r="D5" i="17"/>
  <c r="G4" i="17"/>
  <c r="H6" i="19"/>
  <c r="D10" i="1"/>
  <c r="H5" i="19"/>
  <c r="G6" i="17"/>
  <c r="E7" i="17"/>
  <c r="F4" i="19"/>
  <c r="G2" i="17"/>
  <c r="H3" i="19"/>
  <c r="F5" i="19"/>
  <c r="E6" i="17"/>
  <c r="N6" i="19"/>
  <c r="L4" i="17"/>
  <c r="D3" i="17"/>
  <c r="M4" i="17"/>
  <c r="O6" i="19"/>
  <c r="M6" i="17"/>
  <c r="O5" i="19"/>
  <c r="O7" i="19"/>
  <c r="M5" i="17"/>
  <c r="M3" i="17"/>
  <c r="O2" i="19"/>
  <c r="M2" i="17"/>
  <c r="O3" i="19"/>
  <c r="M7" i="17"/>
  <c r="O4" i="19"/>
  <c r="P4" i="19"/>
  <c r="N7" i="17"/>
  <c r="P7" i="19"/>
  <c r="N5" i="17"/>
  <c r="P6" i="19"/>
  <c r="N4" i="17"/>
  <c r="N2" i="17"/>
  <c r="P3" i="19"/>
  <c r="N6" i="17"/>
  <c r="P5" i="19"/>
  <c r="P2" i="19"/>
  <c r="N3" i="17"/>
  <c r="M5" i="19"/>
  <c r="K6" i="17"/>
  <c r="M7" i="19"/>
  <c r="K5" i="17"/>
  <c r="M2" i="19"/>
  <c r="K3" i="17"/>
  <c r="M3" i="19"/>
  <c r="K2" i="17"/>
  <c r="M4" i="19"/>
  <c r="K7" i="17"/>
  <c r="M6" i="19"/>
  <c r="K4" i="17"/>
  <c r="J5" i="17"/>
  <c r="L7" i="19"/>
  <c r="J2" i="17"/>
  <c r="L3" i="19"/>
  <c r="J3" i="17"/>
  <c r="L2" i="19"/>
  <c r="L5" i="19"/>
  <c r="J6" i="17"/>
  <c r="J7" i="17"/>
  <c r="L4" i="19"/>
  <c r="J4" i="17"/>
  <c r="L6" i="19"/>
  <c r="G4" i="19"/>
  <c r="F7" i="17"/>
  <c r="G7" i="19"/>
  <c r="F5" i="17"/>
  <c r="F2" i="17"/>
  <c r="G3" i="19"/>
  <c r="F4" i="17"/>
  <c r="G6" i="19"/>
  <c r="G5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10" i="18"/>
  <c r="I10" i="18" s="1"/>
  <c r="U51" i="1"/>
  <c r="J14" i="18"/>
  <c r="I14" i="18" s="1"/>
  <c r="J20" i="18"/>
  <c r="I20" i="18" s="1"/>
  <c r="J16" i="18"/>
  <c r="I16" i="18" s="1"/>
  <c r="D5" i="19"/>
  <c r="J5" i="19" s="1"/>
  <c r="J22" i="18"/>
  <c r="I22" i="18" s="1"/>
  <c r="J24" i="18"/>
  <c r="I24" i="18" s="1"/>
  <c r="J9" i="18"/>
  <c r="I9" i="18" s="1"/>
  <c r="J6" i="18"/>
  <c r="I6" i="18" s="1"/>
  <c r="D4" i="19"/>
  <c r="T4" i="19" s="1"/>
  <c r="J30" i="18"/>
  <c r="I30" i="18" s="1"/>
  <c r="U25" i="1"/>
  <c r="U47" i="1"/>
  <c r="J5" i="18"/>
  <c r="I5" i="18" s="1"/>
  <c r="J25" i="18"/>
  <c r="I25" i="18" s="1"/>
  <c r="J18" i="18"/>
  <c r="I18" i="18" s="1"/>
  <c r="J12" i="18"/>
  <c r="I12" i="18" s="1"/>
  <c r="J13" i="18"/>
  <c r="I13" i="18" s="1"/>
  <c r="J4" i="18"/>
  <c r="I4" i="18" s="1"/>
  <c r="J29" i="18"/>
  <c r="I29" i="18" s="1"/>
  <c r="J21" i="18"/>
  <c r="I21" i="18" s="1"/>
  <c r="J34" i="18"/>
  <c r="I34" i="18" s="1"/>
  <c r="J35" i="18"/>
  <c r="I35" i="18" s="1"/>
  <c r="J7" i="18"/>
  <c r="I7" i="18" s="1"/>
  <c r="J2" i="18"/>
  <c r="I2" i="18" s="1"/>
  <c r="J19" i="18"/>
  <c r="I19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3" i="18"/>
  <c r="I23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7" i="18"/>
  <c r="I27" i="18" s="1"/>
  <c r="J32" i="18"/>
  <c r="I32" i="18" s="1"/>
  <c r="J17" i="18"/>
  <c r="I17" i="18" s="1"/>
  <c r="J8" i="18"/>
  <c r="I8" i="18" s="1"/>
  <c r="J3" i="18"/>
  <c r="I3" i="18" s="1"/>
  <c r="J36" i="18"/>
  <c r="I36" i="18" s="1"/>
  <c r="J37" i="18"/>
  <c r="I37" i="18" s="1"/>
  <c r="J52" i="1" s="1"/>
  <c r="J11" i="18"/>
  <c r="I11" i="18" s="1"/>
  <c r="J31" i="18"/>
  <c r="I31" i="18" s="1"/>
  <c r="J33" i="18"/>
  <c r="I33" i="18" s="1"/>
  <c r="J15" i="18"/>
  <c r="I15" i="18" s="1"/>
  <c r="J28" i="18"/>
  <c r="I28" i="18" s="1"/>
  <c r="J26" i="18"/>
  <c r="I26" i="18" s="1"/>
  <c r="P11" i="1"/>
  <c r="G11" i="1"/>
  <c r="C3" i="17"/>
  <c r="H3" i="17" s="1"/>
  <c r="D2" i="19"/>
  <c r="C4" i="17"/>
  <c r="H4" i="17" s="1"/>
  <c r="D6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6" i="19"/>
  <c r="H7" i="1"/>
  <c r="H8" i="1"/>
  <c r="M7" i="1"/>
  <c r="R2" i="19"/>
  <c r="N10" i="1"/>
  <c r="N6" i="1"/>
  <c r="N7" i="1"/>
  <c r="R4" i="19"/>
  <c r="R5" i="19"/>
  <c r="R7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5" i="1" l="1"/>
  <c r="Q4" i="19"/>
  <c r="Q3" i="19"/>
  <c r="Q6" i="19"/>
  <c r="Q2" i="19"/>
  <c r="Q5" i="19"/>
  <c r="Q7" i="19"/>
  <c r="J22" i="1"/>
  <c r="J45" i="1"/>
  <c r="J23" i="1"/>
  <c r="J47" i="1"/>
  <c r="J41" i="1"/>
  <c r="J20" i="1"/>
  <c r="J51" i="1"/>
  <c r="J43" i="1"/>
  <c r="J33" i="1"/>
  <c r="J34" i="1"/>
  <c r="J30" i="1"/>
  <c r="R11" i="1"/>
  <c r="J44" i="1"/>
  <c r="J38" i="1"/>
  <c r="J40" i="1"/>
  <c r="J35" i="1"/>
  <c r="J28" i="1"/>
  <c r="J42" i="1"/>
  <c r="J29" i="1"/>
  <c r="J46" i="1"/>
  <c r="J32" i="1"/>
  <c r="J18" i="1"/>
  <c r="J39" i="1"/>
  <c r="J48" i="1"/>
  <c r="J36" i="1"/>
  <c r="J27" i="1"/>
  <c r="J21" i="1"/>
  <c r="J37" i="1"/>
  <c r="J50" i="1"/>
  <c r="J31" i="1"/>
  <c r="J26" i="1"/>
  <c r="J24" i="1"/>
  <c r="J49" i="1"/>
  <c r="J19" i="1"/>
  <c r="I5" i="19"/>
  <c r="R10" i="1"/>
  <c r="I7" i="19"/>
  <c r="P2" i="17"/>
  <c r="S27" i="18"/>
  <c r="R27" i="18" s="1"/>
  <c r="S19" i="18"/>
  <c r="R19" i="18" s="1"/>
  <c r="S23" i="18"/>
  <c r="R23" i="18" s="1"/>
  <c r="S30" i="18"/>
  <c r="R30" i="18" s="1"/>
  <c r="S6" i="18"/>
  <c r="R6" i="18" s="1"/>
  <c r="R44" i="1" s="1"/>
  <c r="S37" i="18"/>
  <c r="R37" i="18" s="1"/>
  <c r="R52" i="1" s="1"/>
  <c r="S15" i="18"/>
  <c r="R15" i="18" s="1"/>
  <c r="R32" i="1" s="1"/>
  <c r="S14" i="18"/>
  <c r="R14" i="18" s="1"/>
  <c r="T7" i="19"/>
  <c r="S31" i="18"/>
  <c r="R31" i="18" s="1"/>
  <c r="S16" i="18"/>
  <c r="R16" i="18" s="1"/>
  <c r="V52" i="1"/>
  <c r="V51" i="1"/>
  <c r="T5" i="19"/>
  <c r="V26" i="18"/>
  <c r="U26" i="18" s="1"/>
  <c r="J4" i="19"/>
  <c r="V29" i="1"/>
  <c r="V4" i="18"/>
  <c r="U4" i="18" s="1"/>
  <c r="V10" i="18"/>
  <c r="U10" i="18" s="1"/>
  <c r="V25" i="18"/>
  <c r="U25" i="18" s="1"/>
  <c r="V40" i="1"/>
  <c r="V26" i="1"/>
  <c r="V48" i="1"/>
  <c r="S21" i="18"/>
  <c r="R21" i="18" s="1"/>
  <c r="S24" i="18"/>
  <c r="R24" i="18" s="1"/>
  <c r="R19" i="1" s="1"/>
  <c r="O45" i="17"/>
  <c r="V3" i="18"/>
  <c r="U3" i="18" s="1"/>
  <c r="V47" i="1"/>
  <c r="V11" i="18"/>
  <c r="U11" i="18" s="1"/>
  <c r="V35" i="18"/>
  <c r="U35" i="18" s="1"/>
  <c r="V9" i="18"/>
  <c r="U9" i="18" s="1"/>
  <c r="V46" i="1"/>
  <c r="V7" i="18"/>
  <c r="U7" i="18" s="1"/>
  <c r="V2" i="18"/>
  <c r="U2" i="18" s="1"/>
  <c r="V13" i="18"/>
  <c r="U13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20" i="18"/>
  <c r="U20" i="18" s="1"/>
  <c r="V17" i="18"/>
  <c r="U17" i="18" s="1"/>
  <c r="V33" i="18"/>
  <c r="U33" i="18" s="1"/>
  <c r="V8" i="18"/>
  <c r="U8" i="18" s="1"/>
  <c r="V5" i="18"/>
  <c r="U5" i="18" s="1"/>
  <c r="V22" i="18"/>
  <c r="U22" i="18" s="1"/>
  <c r="V29" i="18"/>
  <c r="U29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4" i="19" s="1"/>
  <c r="M13" i="1"/>
  <c r="H13" i="1"/>
  <c r="N13" i="1"/>
  <c r="E6" i="1"/>
  <c r="K6" i="1" s="1"/>
  <c r="J6" i="19"/>
  <c r="I6" i="19" s="1"/>
  <c r="T6" i="19"/>
  <c r="E7" i="1"/>
  <c r="K7" i="1" s="1"/>
  <c r="T2" i="19"/>
  <c r="E8" i="1"/>
  <c r="K8" i="1" s="1"/>
  <c r="J2" i="19"/>
  <c r="I2" i="19" s="1"/>
  <c r="J3" i="19"/>
  <c r="I3" i="19" s="1"/>
  <c r="T3" i="19"/>
  <c r="P9" i="17"/>
  <c r="V21" i="18" s="1"/>
  <c r="U21" i="18" s="1"/>
  <c r="P4" i="17"/>
  <c r="R7" i="1" l="1"/>
  <c r="R8" i="1"/>
  <c r="R6" i="1"/>
  <c r="V12" i="18"/>
  <c r="U12" i="18" s="1"/>
  <c r="R9" i="1"/>
  <c r="R51" i="1"/>
  <c r="R29" i="1"/>
  <c r="R23" i="1"/>
  <c r="R37" i="1"/>
  <c r="S6" i="19"/>
  <c r="J54" i="1"/>
  <c r="R50" i="1"/>
  <c r="R25" i="1"/>
  <c r="V34" i="18"/>
  <c r="U34" i="18" s="1"/>
  <c r="R18" i="1"/>
  <c r="R43" i="1"/>
  <c r="R17" i="1"/>
  <c r="R39" i="1"/>
  <c r="R41" i="1"/>
  <c r="R42" i="1"/>
  <c r="R21" i="1"/>
  <c r="R26" i="1"/>
  <c r="R20" i="1"/>
  <c r="R36" i="1"/>
  <c r="S7" i="19"/>
  <c r="V36" i="18"/>
  <c r="U36" i="18" s="1"/>
  <c r="R45" i="1"/>
  <c r="R38" i="1"/>
  <c r="R34" i="1"/>
  <c r="R24" i="1"/>
  <c r="R27" i="1"/>
  <c r="R28" i="1"/>
  <c r="R48" i="1"/>
  <c r="R30" i="1"/>
  <c r="R49" i="1"/>
  <c r="R40" i="1"/>
  <c r="R33" i="1"/>
  <c r="R47" i="1"/>
  <c r="R22" i="1"/>
  <c r="R46" i="1"/>
  <c r="R31" i="1"/>
  <c r="R35" i="1"/>
  <c r="S2" i="19"/>
  <c r="S5" i="19"/>
  <c r="I4" i="19"/>
  <c r="J7" i="1" s="1"/>
  <c r="S3" i="19"/>
  <c r="V27" i="18"/>
  <c r="U27" i="18" s="1"/>
  <c r="V30" i="18"/>
  <c r="U30" i="18" s="1"/>
  <c r="V23" i="18"/>
  <c r="U23" i="18" s="1"/>
  <c r="V37" i="18"/>
  <c r="U37" i="18" s="1"/>
  <c r="T52" i="1" s="1"/>
  <c r="V14" i="18"/>
  <c r="U14" i="18" s="1"/>
  <c r="V15" i="18"/>
  <c r="U15" i="18" s="1"/>
  <c r="V16" i="18"/>
  <c r="U16" i="18" s="1"/>
  <c r="V6" i="18"/>
  <c r="U6" i="18" s="1"/>
  <c r="V31" i="18"/>
  <c r="U31" i="18" s="1"/>
  <c r="V18" i="18"/>
  <c r="U18" i="18" s="1"/>
  <c r="V28" i="18"/>
  <c r="U28" i="18" s="1"/>
  <c r="V19" i="18"/>
  <c r="U19" i="18" s="1"/>
  <c r="U9" i="1"/>
  <c r="V24" i="18"/>
  <c r="U24" i="18" s="1"/>
  <c r="P45" i="17"/>
  <c r="K13" i="1"/>
  <c r="U10" i="1"/>
  <c r="U7" i="1"/>
  <c r="U11" i="1"/>
  <c r="U8" i="1"/>
  <c r="U6" i="1"/>
  <c r="S13" i="1"/>
  <c r="J9" i="1"/>
  <c r="J11" i="1"/>
  <c r="E13" i="1"/>
  <c r="T39" i="1" l="1"/>
  <c r="T32" i="1"/>
  <c r="T8" i="1"/>
  <c r="T41" i="1"/>
  <c r="T25" i="1"/>
  <c r="T28" i="1"/>
  <c r="T29" i="1"/>
  <c r="T23" i="1"/>
  <c r="T9" i="1"/>
  <c r="J10" i="1"/>
  <c r="T7" i="1"/>
  <c r="T37" i="1"/>
  <c r="T44" i="1"/>
  <c r="T31" i="1"/>
  <c r="T18" i="1"/>
  <c r="T45" i="1"/>
  <c r="T27" i="1"/>
  <c r="T11" i="1"/>
  <c r="T22" i="1"/>
  <c r="T21" i="1"/>
  <c r="T42" i="1"/>
  <c r="T26" i="1"/>
  <c r="T36" i="1"/>
  <c r="T43" i="1"/>
  <c r="J8" i="1"/>
  <c r="T51" i="1"/>
  <c r="T20" i="1"/>
  <c r="T19" i="1"/>
  <c r="T38" i="1"/>
  <c r="T10" i="1"/>
  <c r="T33" i="1"/>
  <c r="T46" i="1"/>
  <c r="T34" i="1"/>
  <c r="T49" i="1"/>
  <c r="R54" i="1"/>
  <c r="T48" i="1"/>
  <c r="T50" i="1"/>
  <c r="T35" i="1"/>
  <c r="T24" i="1"/>
  <c r="T47" i="1"/>
  <c r="T30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<sst xmlns="http://schemas.openxmlformats.org/spreadsheetml/2006/main" count="643" uniqueCount="139">
  <si>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</si>
  <si>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</si>
  <si>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</si>
  <si>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</si>
  <si>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</si>
  <si>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</si>
  <si>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</si>
  <si>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</si>
  <si>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</si>
  <si>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</si>
  <si>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</si>
  <si>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</si>
  <si>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</si>
  <si>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</si>
  <si>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</si>
  <si>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</si>
  <si>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</si>
  <si>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</si>
  <si>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</si>
  <si>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</si>
  <si>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</si>
  <si>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</si>
  <si>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</si>
  <si>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</si>
  <si>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</si>
  <si>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</si>
  <si>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</si>
  <si>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</si>
  <si>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</si>
  <si>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</si>
  <si>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</si>
  <si>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</si>
  <si>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</si>
  <si>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</si>
  <si>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</si>
  <si>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</si>
  <si>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</si>
  <si>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</si>
  <si>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</si>
  <si>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</si>
  <si>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</si>
  <si>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</si>
  <si>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</si>
  <si>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</si>
  <si>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</si>
  <si>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</si>
  <si>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</si>
  <si>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</si>
  <si>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</si>
  <si>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</si>
  <si>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</si>
  <si>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</si>
  <si>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</si>
  <si>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</si>
  <si>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</si>
  <si>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</si>
  <si>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</si>
  <si>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</si>
  <si>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</si>
  <si>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</si>
  <si>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</si>
  <si>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</si>
  <si>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</si>
  <si>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</si>
  <si>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</si>
  <si>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</si>
  <si>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</si>
  <si>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</si>
  <si>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</si>
  <si>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</si>
  <si>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35</t>
  </si>
  <si>
    <t>Schütze 36</t>
  </si>
  <si>
    <t>Luftpistole</t>
  </si>
  <si>
    <t>18.08.</t>
  </si>
  <si>
    <t>01.09.</t>
  </si>
  <si>
    <t>15.09.</t>
  </si>
  <si>
    <t>29.09.</t>
  </si>
  <si>
    <t>13.10.</t>
  </si>
  <si>
    <t>17.11.</t>
  </si>
  <si>
    <t>Börger</t>
  </si>
  <si>
    <t>Neuvrees</t>
  </si>
  <si>
    <t>Börgermoor</t>
  </si>
  <si>
    <t>Lorup</t>
  </si>
  <si>
    <t>Ostenwalde</t>
  </si>
  <si>
    <t>Spahnharrenstätte</t>
  </si>
  <si>
    <t>Börger II</t>
  </si>
  <si>
    <t>Neuvrees II</t>
  </si>
  <si>
    <t>Börgermoor I</t>
  </si>
  <si>
    <t>Lorup III</t>
  </si>
  <si>
    <t>Ostenwalde II</t>
  </si>
  <si>
    <t>Spahnharrenstätte I</t>
  </si>
  <si>
    <t>Margret Pohlgeers</t>
  </si>
  <si>
    <t>059538976</t>
  </si>
  <si>
    <t>Johann Pohlgeers</t>
  </si>
  <si>
    <t>Gertrud Kuchta</t>
  </si>
  <si>
    <t>Sarah Breer</t>
  </si>
  <si>
    <t>x</t>
  </si>
  <si>
    <t>Gundula Schwarte</t>
  </si>
  <si>
    <t>Annette Schwarte</t>
  </si>
  <si>
    <t>Sarah Deyen</t>
  </si>
  <si>
    <t>Silvia Thunert</t>
  </si>
  <si>
    <t>Margret Pohlmann</t>
  </si>
  <si>
    <t>Harma Steenken</t>
  </si>
  <si>
    <t>Claudia Rolfes</t>
  </si>
  <si>
    <t>Silvia Junge</t>
  </si>
  <si>
    <t>Ulla Schnieders</t>
  </si>
  <si>
    <t>Jasmin Kramer</t>
  </si>
  <si>
    <t>Anni Küwen</t>
  </si>
  <si>
    <t>Waltraud Dobelmann</t>
  </si>
  <si>
    <t>Hanna Gebken</t>
  </si>
  <si>
    <t>Monika Reimann</t>
  </si>
  <si>
    <t>Marina Schrand</t>
  </si>
  <si>
    <t>Nadine Krömer</t>
  </si>
  <si>
    <t>Nina Krömer</t>
  </si>
  <si>
    <t>Margret Büter</t>
  </si>
  <si>
    <t>Sarah Meiners</t>
  </si>
  <si>
    <t>Anna Temmen</t>
  </si>
  <si>
    <t>Helga Meiners</t>
  </si>
  <si>
    <t>Carmen Benten</t>
  </si>
  <si>
    <t>Anna -Maria Wimberg</t>
  </si>
  <si>
    <t>Evelyn Feder</t>
  </si>
  <si>
    <t>Monika Jansen</t>
  </si>
  <si>
    <t>Kerstin Sträche</t>
  </si>
  <si>
    <t>Rita Hanekamp</t>
  </si>
  <si>
    <t>Maria Beusing</t>
  </si>
  <si>
    <t>04493-998686</t>
  </si>
  <si>
    <t>0172/4339021</t>
  </si>
  <si>
    <t>Petra Dödtmann</t>
  </si>
  <si>
    <t>Philipp Schmidt</t>
  </si>
  <si>
    <t>12.01.</t>
  </si>
  <si>
    <t>26.01.</t>
  </si>
  <si>
    <t>09.02.</t>
  </si>
  <si>
    <t>23.02.</t>
  </si>
  <si>
    <t>09.03.</t>
  </si>
  <si>
    <t>23.03.</t>
  </si>
  <si>
    <t>Thomas</t>
  </si>
  <si>
    <t>Schnieder Ulla</t>
  </si>
  <si>
    <t>01724339021</t>
  </si>
  <si>
    <t>Schnieders 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</si>
</sst>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7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257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2000000}"/>
    <cellStyle name="Komma 2 2 2 2" xfId="16" xr:uid="{00000000-0005-0000-0000-000002000000}"/>
    <cellStyle name="Komma 2 2 2 2 2" xfId="32" xr:uid="{00000000-0005-0000-0000-000002000000}"/>
    <cellStyle name="Komma 2 2 2 2 2 2" xfId="64" xr:uid="{00000000-0005-0000-0000-000002000000}"/>
    <cellStyle name="Komma 2 2 2 2 2 2 2" xfId="128" xr:uid="{00000000-0005-0000-0000-000002000000}"/>
    <cellStyle name="Komma 2 2 2 2 2 2 2 2" xfId="256" xr:uid="{00000000-0005-0000-0000-000007000000}"/>
    <cellStyle name="Komma 2 2 2 2 2 2 3" xfId="192" xr:uid="{00000000-0005-0000-0000-000006000000}"/>
    <cellStyle name="Komma 2 2 2 2 2 3" xfId="96" xr:uid="{00000000-0005-0000-0000-000002000000}"/>
    <cellStyle name="Komma 2 2 2 2 2 3 2" xfId="224" xr:uid="{00000000-0005-0000-0000-000008000000}"/>
    <cellStyle name="Komma 2 2 2 2 2 4" xfId="160" xr:uid="{00000000-0005-0000-0000-000005000000}"/>
    <cellStyle name="Komma 2 2 2 2 3" xfId="48" xr:uid="{00000000-0005-0000-0000-000002000000}"/>
    <cellStyle name="Komma 2 2 2 2 3 2" xfId="112" xr:uid="{00000000-0005-0000-0000-000002000000}"/>
    <cellStyle name="Komma 2 2 2 2 3 2 2" xfId="240" xr:uid="{00000000-0005-0000-0000-00000A000000}"/>
    <cellStyle name="Komma 2 2 2 2 3 3" xfId="176" xr:uid="{00000000-0005-0000-0000-000009000000}"/>
    <cellStyle name="Komma 2 2 2 2 4" xfId="80" xr:uid="{00000000-0005-0000-0000-000002000000}"/>
    <cellStyle name="Komma 2 2 2 2 4 2" xfId="208" xr:uid="{00000000-0005-0000-0000-00000B000000}"/>
    <cellStyle name="Komma 2 2 2 2 5" xfId="144" xr:uid="{00000000-0005-0000-0000-000004000000}"/>
    <cellStyle name="Komma 2 2 2 3" xfId="24" xr:uid="{00000000-0005-0000-0000-000002000000}"/>
    <cellStyle name="Komma 2 2 2 3 2" xfId="56" xr:uid="{00000000-0005-0000-0000-000002000000}"/>
    <cellStyle name="Komma 2 2 2 3 2 2" xfId="120" xr:uid="{00000000-0005-0000-0000-000002000000}"/>
    <cellStyle name="Komma 2 2 2 3 2 2 2" xfId="248" xr:uid="{00000000-0005-0000-0000-00000E000000}"/>
    <cellStyle name="Komma 2 2 2 3 2 3" xfId="184" xr:uid="{00000000-0005-0000-0000-00000D000000}"/>
    <cellStyle name="Komma 2 2 2 3 3" xfId="88" xr:uid="{00000000-0005-0000-0000-000002000000}"/>
    <cellStyle name="Komma 2 2 2 3 3 2" xfId="216" xr:uid="{00000000-0005-0000-0000-00000F000000}"/>
    <cellStyle name="Komma 2 2 2 3 4" xfId="152" xr:uid="{00000000-0005-0000-0000-00000C000000}"/>
    <cellStyle name="Komma 2 2 2 4" xfId="40" xr:uid="{00000000-0005-0000-0000-000002000000}"/>
    <cellStyle name="Komma 2 2 2 4 2" xfId="104" xr:uid="{00000000-0005-0000-0000-000002000000}"/>
    <cellStyle name="Komma 2 2 2 4 2 2" xfId="232" xr:uid="{00000000-0005-0000-0000-000011000000}"/>
    <cellStyle name="Komma 2 2 2 4 3" xfId="168" xr:uid="{00000000-0005-0000-0000-000010000000}"/>
    <cellStyle name="Komma 2 2 2 5" xfId="72" xr:uid="{00000000-0005-0000-0000-000002000000}"/>
    <cellStyle name="Komma 2 2 2 5 2" xfId="200" xr:uid="{00000000-0005-0000-0000-000012000000}"/>
    <cellStyle name="Komma 2 2 2 6" xfId="136" xr:uid="{00000000-0005-0000-0000-000003000000}"/>
    <cellStyle name="Komma 2 2 3" xfId="12" xr:uid="{00000000-0005-0000-0000-000001000000}"/>
    <cellStyle name="Komma 2 2 3 2" xfId="28" xr:uid="{00000000-0005-0000-0000-000001000000}"/>
    <cellStyle name="Komma 2 2 3 2 2" xfId="60" xr:uid="{00000000-0005-0000-0000-000001000000}"/>
    <cellStyle name="Komma 2 2 3 2 2 2" xfId="124" xr:uid="{00000000-0005-0000-0000-000001000000}"/>
    <cellStyle name="Komma 2 2 3 2 2 2 2" xfId="252" xr:uid="{00000000-0005-0000-0000-000016000000}"/>
    <cellStyle name="Komma 2 2 3 2 2 3" xfId="188" xr:uid="{00000000-0005-0000-0000-000015000000}"/>
    <cellStyle name="Komma 2 2 3 2 3" xfId="92" xr:uid="{00000000-0005-0000-0000-000001000000}"/>
    <cellStyle name="Komma 2 2 3 2 3 2" xfId="220" xr:uid="{00000000-0005-0000-0000-000017000000}"/>
    <cellStyle name="Komma 2 2 3 2 4" xfId="156" xr:uid="{00000000-0005-0000-0000-000014000000}"/>
    <cellStyle name="Komma 2 2 3 3" xfId="44" xr:uid="{00000000-0005-0000-0000-000001000000}"/>
    <cellStyle name="Komma 2 2 3 3 2" xfId="108" xr:uid="{00000000-0005-0000-0000-000001000000}"/>
    <cellStyle name="Komma 2 2 3 3 2 2" xfId="236" xr:uid="{00000000-0005-0000-0000-000019000000}"/>
    <cellStyle name="Komma 2 2 3 3 3" xfId="172" xr:uid="{00000000-0005-0000-0000-000018000000}"/>
    <cellStyle name="Komma 2 2 3 4" xfId="76" xr:uid="{00000000-0005-0000-0000-000001000000}"/>
    <cellStyle name="Komma 2 2 3 4 2" xfId="204" xr:uid="{00000000-0005-0000-0000-00001A000000}"/>
    <cellStyle name="Komma 2 2 3 5" xfId="140" xr:uid="{00000000-0005-0000-0000-000013000000}"/>
    <cellStyle name="Komma 2 2 4" xfId="20" xr:uid="{00000000-0005-0000-0000-000001000000}"/>
    <cellStyle name="Komma 2 2 4 2" xfId="52" xr:uid="{00000000-0005-0000-0000-000001000000}"/>
    <cellStyle name="Komma 2 2 4 2 2" xfId="116" xr:uid="{00000000-0005-0000-0000-000001000000}"/>
    <cellStyle name="Komma 2 2 4 2 2 2" xfId="244" xr:uid="{00000000-0005-0000-0000-00001D000000}"/>
    <cellStyle name="Komma 2 2 4 2 3" xfId="180" xr:uid="{00000000-0005-0000-0000-00001C000000}"/>
    <cellStyle name="Komma 2 2 4 3" xfId="84" xr:uid="{00000000-0005-0000-0000-000001000000}"/>
    <cellStyle name="Komma 2 2 4 3 2" xfId="212" xr:uid="{00000000-0005-0000-0000-00001E000000}"/>
    <cellStyle name="Komma 2 2 4 4" xfId="148" xr:uid="{00000000-0005-0000-0000-00001B000000}"/>
    <cellStyle name="Komma 2 2 5" xfId="36" xr:uid="{00000000-0005-0000-0000-000001000000}"/>
    <cellStyle name="Komma 2 2 5 2" xfId="100" xr:uid="{00000000-0005-0000-0000-000001000000}"/>
    <cellStyle name="Komma 2 2 5 2 2" xfId="228" xr:uid="{00000000-0005-0000-0000-000020000000}"/>
    <cellStyle name="Komma 2 2 5 3" xfId="164" xr:uid="{00000000-0005-0000-0000-00001F000000}"/>
    <cellStyle name="Komma 2 2 6" xfId="68" xr:uid="{00000000-0005-0000-0000-000001000000}"/>
    <cellStyle name="Komma 2 2 6 2" xfId="196" xr:uid="{00000000-0005-0000-0000-000021000000}"/>
    <cellStyle name="Komma 2 2 7" xfId="132" xr:uid="{00000000-0005-0000-0000-000002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2 2 2" xfId="62" xr:uid="{00000000-0005-0000-0000-000001000000}"/>
    <cellStyle name="Komma 2 3 2 2 2 2" xfId="126" xr:uid="{00000000-0005-0000-0000-000001000000}"/>
    <cellStyle name="Komma 2 3 2 2 2 2 2" xfId="254" xr:uid="{00000000-0005-0000-0000-000026000000}"/>
    <cellStyle name="Komma 2 3 2 2 2 3" xfId="190" xr:uid="{00000000-0005-0000-0000-000025000000}"/>
    <cellStyle name="Komma 2 3 2 2 3" xfId="94" xr:uid="{00000000-0005-0000-0000-000001000000}"/>
    <cellStyle name="Komma 2 3 2 2 3 2" xfId="222" xr:uid="{00000000-0005-0000-0000-000027000000}"/>
    <cellStyle name="Komma 2 3 2 2 4" xfId="158" xr:uid="{00000000-0005-0000-0000-000024000000}"/>
    <cellStyle name="Komma 2 3 2 3" xfId="46" xr:uid="{00000000-0005-0000-0000-000001000000}"/>
    <cellStyle name="Komma 2 3 2 3 2" xfId="110" xr:uid="{00000000-0005-0000-0000-000001000000}"/>
    <cellStyle name="Komma 2 3 2 3 2 2" xfId="238" xr:uid="{00000000-0005-0000-0000-000029000000}"/>
    <cellStyle name="Komma 2 3 2 3 3" xfId="174" xr:uid="{00000000-0005-0000-0000-000028000000}"/>
    <cellStyle name="Komma 2 3 2 4" xfId="78" xr:uid="{00000000-0005-0000-0000-000001000000}"/>
    <cellStyle name="Komma 2 3 2 4 2" xfId="206" xr:uid="{00000000-0005-0000-0000-00002A000000}"/>
    <cellStyle name="Komma 2 3 2 5" xfId="142" xr:uid="{00000000-0005-0000-0000-000023000000}"/>
    <cellStyle name="Komma 2 3 3" xfId="22" xr:uid="{00000000-0005-0000-0000-000001000000}"/>
    <cellStyle name="Komma 2 3 3 2" xfId="54" xr:uid="{00000000-0005-0000-0000-000001000000}"/>
    <cellStyle name="Komma 2 3 3 2 2" xfId="118" xr:uid="{00000000-0005-0000-0000-000001000000}"/>
    <cellStyle name="Komma 2 3 3 2 2 2" xfId="246" xr:uid="{00000000-0005-0000-0000-00002D000000}"/>
    <cellStyle name="Komma 2 3 3 2 3" xfId="182" xr:uid="{00000000-0005-0000-0000-00002C000000}"/>
    <cellStyle name="Komma 2 3 3 3" xfId="86" xr:uid="{00000000-0005-0000-0000-000001000000}"/>
    <cellStyle name="Komma 2 3 3 3 2" xfId="214" xr:uid="{00000000-0005-0000-0000-00002E000000}"/>
    <cellStyle name="Komma 2 3 3 4" xfId="150" xr:uid="{00000000-0005-0000-0000-00002B000000}"/>
    <cellStyle name="Komma 2 3 4" xfId="38" xr:uid="{00000000-0005-0000-0000-000001000000}"/>
    <cellStyle name="Komma 2 3 4 2" xfId="102" xr:uid="{00000000-0005-0000-0000-000001000000}"/>
    <cellStyle name="Komma 2 3 4 2 2" xfId="230" xr:uid="{00000000-0005-0000-0000-000030000000}"/>
    <cellStyle name="Komma 2 3 4 3" xfId="166" xr:uid="{00000000-0005-0000-0000-00002F000000}"/>
    <cellStyle name="Komma 2 3 5" xfId="70" xr:uid="{00000000-0005-0000-0000-000001000000}"/>
    <cellStyle name="Komma 2 3 5 2" xfId="198" xr:uid="{00000000-0005-0000-0000-000031000000}"/>
    <cellStyle name="Komma 2 3 6" xfId="134" xr:uid="{00000000-0005-0000-0000-000022000000}"/>
    <cellStyle name="Komma 2 4" xfId="10" xr:uid="{00000000-0005-0000-0000-00002F000000}"/>
    <cellStyle name="Komma 2 4 2" xfId="26" xr:uid="{00000000-0005-0000-0000-00002F000000}"/>
    <cellStyle name="Komma 2 4 2 2" xfId="58" xr:uid="{00000000-0005-0000-0000-00002F000000}"/>
    <cellStyle name="Komma 2 4 2 2 2" xfId="122" xr:uid="{00000000-0005-0000-0000-00002F000000}"/>
    <cellStyle name="Komma 2 4 2 2 2 2" xfId="250" xr:uid="{00000000-0005-0000-0000-000035000000}"/>
    <cellStyle name="Komma 2 4 2 2 3" xfId="186" xr:uid="{00000000-0005-0000-0000-000034000000}"/>
    <cellStyle name="Komma 2 4 2 3" xfId="90" xr:uid="{00000000-0005-0000-0000-00002F000000}"/>
    <cellStyle name="Komma 2 4 2 3 2" xfId="218" xr:uid="{00000000-0005-0000-0000-000036000000}"/>
    <cellStyle name="Komma 2 4 2 4" xfId="154" xr:uid="{00000000-0005-0000-0000-000033000000}"/>
    <cellStyle name="Komma 2 4 3" xfId="42" xr:uid="{00000000-0005-0000-0000-00002F000000}"/>
    <cellStyle name="Komma 2 4 3 2" xfId="106" xr:uid="{00000000-0005-0000-0000-00002F000000}"/>
    <cellStyle name="Komma 2 4 3 2 2" xfId="234" xr:uid="{00000000-0005-0000-0000-000038000000}"/>
    <cellStyle name="Komma 2 4 3 3" xfId="170" xr:uid="{00000000-0005-0000-0000-000037000000}"/>
    <cellStyle name="Komma 2 4 4" xfId="74" xr:uid="{00000000-0005-0000-0000-00002F000000}"/>
    <cellStyle name="Komma 2 4 4 2" xfId="202" xr:uid="{00000000-0005-0000-0000-000039000000}"/>
    <cellStyle name="Komma 2 4 5" xfId="138" xr:uid="{00000000-0005-0000-0000-000032000000}"/>
    <cellStyle name="Komma 2 5" xfId="18" xr:uid="{00000000-0005-0000-0000-00002F000000}"/>
    <cellStyle name="Komma 2 5 2" xfId="50" xr:uid="{00000000-0005-0000-0000-00002F000000}"/>
    <cellStyle name="Komma 2 5 2 2" xfId="114" xr:uid="{00000000-0005-0000-0000-00002F000000}"/>
    <cellStyle name="Komma 2 5 2 2 2" xfId="242" xr:uid="{00000000-0005-0000-0000-00003C000000}"/>
    <cellStyle name="Komma 2 5 2 3" xfId="178" xr:uid="{00000000-0005-0000-0000-00003B000000}"/>
    <cellStyle name="Komma 2 5 3" xfId="82" xr:uid="{00000000-0005-0000-0000-00002F000000}"/>
    <cellStyle name="Komma 2 5 3 2" xfId="210" xr:uid="{00000000-0005-0000-0000-00003D000000}"/>
    <cellStyle name="Komma 2 5 4" xfId="146" xr:uid="{00000000-0005-0000-0000-00003A000000}"/>
    <cellStyle name="Komma 2 6" xfId="34" xr:uid="{00000000-0005-0000-0000-00002F000000}"/>
    <cellStyle name="Komma 2 6 2" xfId="98" xr:uid="{00000000-0005-0000-0000-00002F000000}"/>
    <cellStyle name="Komma 2 6 2 2" xfId="226" xr:uid="{00000000-0005-0000-0000-00003F000000}"/>
    <cellStyle name="Komma 2 6 3" xfId="162" xr:uid="{00000000-0005-0000-0000-00003E000000}"/>
    <cellStyle name="Komma 2 7" xfId="66" xr:uid="{00000000-0005-0000-0000-00002F000000}"/>
    <cellStyle name="Komma 2 7 2" xfId="194" xr:uid="{00000000-0005-0000-0000-000040000000}"/>
    <cellStyle name="Komma 2 8" xfId="130" xr:uid="{00000000-0005-0000-0000-000001000000}"/>
    <cellStyle name="Komma 3" xfId="3" xr:uid="{00000000-0005-0000-0000-000030000000}"/>
    <cellStyle name="Komma 3 2" xfId="7" xr:uid="{00000000-0005-0000-0000-000003000000}"/>
    <cellStyle name="Komma 3 2 2" xfId="15" xr:uid="{00000000-0005-0000-0000-000003000000}"/>
    <cellStyle name="Komma 3 2 2 2" xfId="31" xr:uid="{00000000-0005-0000-0000-000003000000}"/>
    <cellStyle name="Komma 3 2 2 2 2" xfId="63" xr:uid="{00000000-0005-0000-0000-000003000000}"/>
    <cellStyle name="Komma 3 2 2 2 2 2" xfId="127" xr:uid="{00000000-0005-0000-0000-000003000000}"/>
    <cellStyle name="Komma 3 2 2 2 2 2 2" xfId="255" xr:uid="{00000000-0005-0000-0000-000046000000}"/>
    <cellStyle name="Komma 3 2 2 2 2 3" xfId="191" xr:uid="{00000000-0005-0000-0000-000045000000}"/>
    <cellStyle name="Komma 3 2 2 2 3" xfId="95" xr:uid="{00000000-0005-0000-0000-000003000000}"/>
    <cellStyle name="Komma 3 2 2 2 3 2" xfId="223" xr:uid="{00000000-0005-0000-0000-000047000000}"/>
    <cellStyle name="Komma 3 2 2 2 4" xfId="159" xr:uid="{00000000-0005-0000-0000-000044000000}"/>
    <cellStyle name="Komma 3 2 2 3" xfId="47" xr:uid="{00000000-0005-0000-0000-000003000000}"/>
    <cellStyle name="Komma 3 2 2 3 2" xfId="111" xr:uid="{00000000-0005-0000-0000-000003000000}"/>
    <cellStyle name="Komma 3 2 2 3 2 2" xfId="239" xr:uid="{00000000-0005-0000-0000-000049000000}"/>
    <cellStyle name="Komma 3 2 2 3 3" xfId="175" xr:uid="{00000000-0005-0000-0000-000048000000}"/>
    <cellStyle name="Komma 3 2 2 4" xfId="79" xr:uid="{00000000-0005-0000-0000-000003000000}"/>
    <cellStyle name="Komma 3 2 2 4 2" xfId="207" xr:uid="{00000000-0005-0000-0000-00004A000000}"/>
    <cellStyle name="Komma 3 2 2 5" xfId="143" xr:uid="{00000000-0005-0000-0000-000043000000}"/>
    <cellStyle name="Komma 3 2 3" xfId="23" xr:uid="{00000000-0005-0000-0000-000003000000}"/>
    <cellStyle name="Komma 3 2 3 2" xfId="55" xr:uid="{00000000-0005-0000-0000-000003000000}"/>
    <cellStyle name="Komma 3 2 3 2 2" xfId="119" xr:uid="{00000000-0005-0000-0000-000003000000}"/>
    <cellStyle name="Komma 3 2 3 2 2 2" xfId="247" xr:uid="{00000000-0005-0000-0000-00004D000000}"/>
    <cellStyle name="Komma 3 2 3 2 3" xfId="183" xr:uid="{00000000-0005-0000-0000-00004C000000}"/>
    <cellStyle name="Komma 3 2 3 3" xfId="87" xr:uid="{00000000-0005-0000-0000-000003000000}"/>
    <cellStyle name="Komma 3 2 3 3 2" xfId="215" xr:uid="{00000000-0005-0000-0000-00004E000000}"/>
    <cellStyle name="Komma 3 2 3 4" xfId="151" xr:uid="{00000000-0005-0000-0000-00004B000000}"/>
    <cellStyle name="Komma 3 2 4" xfId="39" xr:uid="{00000000-0005-0000-0000-000003000000}"/>
    <cellStyle name="Komma 3 2 4 2" xfId="103" xr:uid="{00000000-0005-0000-0000-000003000000}"/>
    <cellStyle name="Komma 3 2 4 2 2" xfId="231" xr:uid="{00000000-0005-0000-0000-000050000000}"/>
    <cellStyle name="Komma 3 2 4 3" xfId="167" xr:uid="{00000000-0005-0000-0000-00004F000000}"/>
    <cellStyle name="Komma 3 2 5" xfId="71" xr:uid="{00000000-0005-0000-0000-000003000000}"/>
    <cellStyle name="Komma 3 2 5 2" xfId="199" xr:uid="{00000000-0005-0000-0000-000051000000}"/>
    <cellStyle name="Komma 3 2 6" xfId="135" xr:uid="{00000000-0005-0000-0000-000042000000}"/>
    <cellStyle name="Komma 3 3" xfId="11" xr:uid="{00000000-0005-0000-0000-000030000000}"/>
    <cellStyle name="Komma 3 3 2" xfId="27" xr:uid="{00000000-0005-0000-0000-000030000000}"/>
    <cellStyle name="Komma 3 3 2 2" xfId="59" xr:uid="{00000000-0005-0000-0000-000030000000}"/>
    <cellStyle name="Komma 3 3 2 2 2" xfId="123" xr:uid="{00000000-0005-0000-0000-000030000000}"/>
    <cellStyle name="Komma 3 3 2 2 2 2" xfId="251" xr:uid="{00000000-0005-0000-0000-000055000000}"/>
    <cellStyle name="Komma 3 3 2 2 3" xfId="187" xr:uid="{00000000-0005-0000-0000-000054000000}"/>
    <cellStyle name="Komma 3 3 2 3" xfId="91" xr:uid="{00000000-0005-0000-0000-000030000000}"/>
    <cellStyle name="Komma 3 3 2 3 2" xfId="219" xr:uid="{00000000-0005-0000-0000-000056000000}"/>
    <cellStyle name="Komma 3 3 2 4" xfId="155" xr:uid="{00000000-0005-0000-0000-000053000000}"/>
    <cellStyle name="Komma 3 3 3" xfId="43" xr:uid="{00000000-0005-0000-0000-000030000000}"/>
    <cellStyle name="Komma 3 3 3 2" xfId="107" xr:uid="{00000000-0005-0000-0000-000030000000}"/>
    <cellStyle name="Komma 3 3 3 2 2" xfId="235" xr:uid="{00000000-0005-0000-0000-000058000000}"/>
    <cellStyle name="Komma 3 3 3 3" xfId="171" xr:uid="{00000000-0005-0000-0000-000057000000}"/>
    <cellStyle name="Komma 3 3 4" xfId="75" xr:uid="{00000000-0005-0000-0000-000030000000}"/>
    <cellStyle name="Komma 3 3 4 2" xfId="203" xr:uid="{00000000-0005-0000-0000-000059000000}"/>
    <cellStyle name="Komma 3 3 5" xfId="139" xr:uid="{00000000-0005-0000-0000-000052000000}"/>
    <cellStyle name="Komma 3 4" xfId="19" xr:uid="{00000000-0005-0000-0000-000030000000}"/>
    <cellStyle name="Komma 3 4 2" xfId="51" xr:uid="{00000000-0005-0000-0000-000030000000}"/>
    <cellStyle name="Komma 3 4 2 2" xfId="115" xr:uid="{00000000-0005-0000-0000-000030000000}"/>
    <cellStyle name="Komma 3 4 2 2 2" xfId="243" xr:uid="{00000000-0005-0000-0000-00005C000000}"/>
    <cellStyle name="Komma 3 4 2 3" xfId="179" xr:uid="{00000000-0005-0000-0000-00005B000000}"/>
    <cellStyle name="Komma 3 4 3" xfId="83" xr:uid="{00000000-0005-0000-0000-000030000000}"/>
    <cellStyle name="Komma 3 4 3 2" xfId="211" xr:uid="{00000000-0005-0000-0000-00005D000000}"/>
    <cellStyle name="Komma 3 4 4" xfId="147" xr:uid="{00000000-0005-0000-0000-00005A000000}"/>
    <cellStyle name="Komma 3 5" xfId="35" xr:uid="{00000000-0005-0000-0000-000030000000}"/>
    <cellStyle name="Komma 3 5 2" xfId="99" xr:uid="{00000000-0005-0000-0000-000030000000}"/>
    <cellStyle name="Komma 3 5 2 2" xfId="227" xr:uid="{00000000-0005-0000-0000-00005F000000}"/>
    <cellStyle name="Komma 3 5 3" xfId="163" xr:uid="{00000000-0005-0000-0000-00005E000000}"/>
    <cellStyle name="Komma 3 6" xfId="67" xr:uid="{00000000-0005-0000-0000-000030000000}"/>
    <cellStyle name="Komma 3 6 2" xfId="195" xr:uid="{00000000-0005-0000-0000-000060000000}"/>
    <cellStyle name="Komma 3 7" xfId="131" xr:uid="{00000000-0005-0000-0000-000041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2 2 2" xfId="61" xr:uid="{00000000-0005-0000-0000-000032000000}"/>
    <cellStyle name="Komma 4 2 2 2 2" xfId="125" xr:uid="{00000000-0005-0000-0000-000032000000}"/>
    <cellStyle name="Komma 4 2 2 2 2 2" xfId="253" xr:uid="{00000000-0005-0000-0000-000065000000}"/>
    <cellStyle name="Komma 4 2 2 2 3" xfId="189" xr:uid="{00000000-0005-0000-0000-000064000000}"/>
    <cellStyle name="Komma 4 2 2 3" xfId="93" xr:uid="{00000000-0005-0000-0000-000032000000}"/>
    <cellStyle name="Komma 4 2 2 3 2" xfId="221" xr:uid="{00000000-0005-0000-0000-000066000000}"/>
    <cellStyle name="Komma 4 2 2 4" xfId="157" xr:uid="{00000000-0005-0000-0000-000063000000}"/>
    <cellStyle name="Komma 4 2 3" xfId="45" xr:uid="{00000000-0005-0000-0000-000032000000}"/>
    <cellStyle name="Komma 4 2 3 2" xfId="109" xr:uid="{00000000-0005-0000-0000-000032000000}"/>
    <cellStyle name="Komma 4 2 3 2 2" xfId="237" xr:uid="{00000000-0005-0000-0000-000068000000}"/>
    <cellStyle name="Komma 4 2 3 3" xfId="173" xr:uid="{00000000-0005-0000-0000-000067000000}"/>
    <cellStyle name="Komma 4 2 4" xfId="77" xr:uid="{00000000-0005-0000-0000-000032000000}"/>
    <cellStyle name="Komma 4 2 4 2" xfId="205" xr:uid="{00000000-0005-0000-0000-000069000000}"/>
    <cellStyle name="Komma 4 2 5" xfId="141" xr:uid="{00000000-0005-0000-0000-000062000000}"/>
    <cellStyle name="Komma 4 3" xfId="21" xr:uid="{00000000-0005-0000-0000-000032000000}"/>
    <cellStyle name="Komma 4 3 2" xfId="53" xr:uid="{00000000-0005-0000-0000-000032000000}"/>
    <cellStyle name="Komma 4 3 2 2" xfId="117" xr:uid="{00000000-0005-0000-0000-000032000000}"/>
    <cellStyle name="Komma 4 3 2 2 2" xfId="245" xr:uid="{00000000-0005-0000-0000-00006C000000}"/>
    <cellStyle name="Komma 4 3 2 3" xfId="181" xr:uid="{00000000-0005-0000-0000-00006B000000}"/>
    <cellStyle name="Komma 4 3 3" xfId="85" xr:uid="{00000000-0005-0000-0000-000032000000}"/>
    <cellStyle name="Komma 4 3 3 2" xfId="213" xr:uid="{00000000-0005-0000-0000-00006D000000}"/>
    <cellStyle name="Komma 4 3 4" xfId="149" xr:uid="{00000000-0005-0000-0000-00006A000000}"/>
    <cellStyle name="Komma 4 4" xfId="37" xr:uid="{00000000-0005-0000-0000-000032000000}"/>
    <cellStyle name="Komma 4 4 2" xfId="101" xr:uid="{00000000-0005-0000-0000-000032000000}"/>
    <cellStyle name="Komma 4 4 2 2" xfId="229" xr:uid="{00000000-0005-0000-0000-00006F000000}"/>
    <cellStyle name="Komma 4 4 3" xfId="165" xr:uid="{00000000-0005-0000-0000-00006E000000}"/>
    <cellStyle name="Komma 4 5" xfId="69" xr:uid="{00000000-0005-0000-0000-000032000000}"/>
    <cellStyle name="Komma 4 5 2" xfId="197" xr:uid="{00000000-0005-0000-0000-000070000000}"/>
    <cellStyle name="Komma 4 6" xfId="133" xr:uid="{00000000-0005-0000-0000-000061000000}"/>
    <cellStyle name="Komma 5" xfId="9" xr:uid="{00000000-0005-0000-0000-000036000000}"/>
    <cellStyle name="Komma 5 2" xfId="25" xr:uid="{00000000-0005-0000-0000-000036000000}"/>
    <cellStyle name="Komma 5 2 2" xfId="57" xr:uid="{00000000-0005-0000-0000-000036000000}"/>
    <cellStyle name="Komma 5 2 2 2" xfId="121" xr:uid="{00000000-0005-0000-0000-000036000000}"/>
    <cellStyle name="Komma 5 2 2 2 2" xfId="249" xr:uid="{00000000-0005-0000-0000-000074000000}"/>
    <cellStyle name="Komma 5 2 2 3" xfId="185" xr:uid="{00000000-0005-0000-0000-000073000000}"/>
    <cellStyle name="Komma 5 2 3" xfId="89" xr:uid="{00000000-0005-0000-0000-000036000000}"/>
    <cellStyle name="Komma 5 2 3 2" xfId="217" xr:uid="{00000000-0005-0000-0000-000075000000}"/>
    <cellStyle name="Komma 5 2 4" xfId="153" xr:uid="{00000000-0005-0000-0000-000072000000}"/>
    <cellStyle name="Komma 5 3" xfId="41" xr:uid="{00000000-0005-0000-0000-000036000000}"/>
    <cellStyle name="Komma 5 3 2" xfId="105" xr:uid="{00000000-0005-0000-0000-000036000000}"/>
    <cellStyle name="Komma 5 3 2 2" xfId="233" xr:uid="{00000000-0005-0000-0000-000077000000}"/>
    <cellStyle name="Komma 5 3 3" xfId="169" xr:uid="{00000000-0005-0000-0000-000076000000}"/>
    <cellStyle name="Komma 5 4" xfId="73" xr:uid="{00000000-0005-0000-0000-000036000000}"/>
    <cellStyle name="Komma 5 4 2" xfId="201" xr:uid="{00000000-0005-0000-0000-000078000000}"/>
    <cellStyle name="Komma 5 5" xfId="137" xr:uid="{00000000-0005-0000-0000-000071000000}"/>
    <cellStyle name="Komma 6" xfId="17" xr:uid="{00000000-0005-0000-0000-00003E000000}"/>
    <cellStyle name="Komma 6 2" xfId="49" xr:uid="{00000000-0005-0000-0000-00003E000000}"/>
    <cellStyle name="Komma 6 2 2" xfId="113" xr:uid="{00000000-0005-0000-0000-00003E000000}"/>
    <cellStyle name="Komma 6 2 2 2" xfId="241" xr:uid="{00000000-0005-0000-0000-00007B000000}"/>
    <cellStyle name="Komma 6 2 3" xfId="177" xr:uid="{00000000-0005-0000-0000-00007A000000}"/>
    <cellStyle name="Komma 6 3" xfId="81" xr:uid="{00000000-0005-0000-0000-00003E000000}"/>
    <cellStyle name="Komma 6 3 2" xfId="209" xr:uid="{00000000-0005-0000-0000-00007C000000}"/>
    <cellStyle name="Komma 6 4" xfId="145" xr:uid="{00000000-0005-0000-0000-000079000000}"/>
    <cellStyle name="Komma 7" xfId="33" xr:uid="{00000000-0005-0000-0000-00004E000000}"/>
    <cellStyle name="Komma 7 2" xfId="97" xr:uid="{00000000-0005-0000-0000-00004E000000}"/>
    <cellStyle name="Komma 7 2 2" xfId="225" xr:uid="{00000000-0005-0000-0000-00007E000000}"/>
    <cellStyle name="Komma 7 3" xfId="161" xr:uid="{00000000-0005-0000-0000-00007D000000}"/>
    <cellStyle name="Komma 8" xfId="65" xr:uid="{00000000-0005-0000-0000-00006E000000}"/>
    <cellStyle name="Komma 8 2" xfId="193" xr:uid="{00000000-0005-0000-0000-00007F000000}"/>
    <cellStyle name="Komma 9" xfId="129" xr:uid="{00000000-0005-0000-0000-0000A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70" t="s">
        <v>61</v>
      </c>
      <c r="L1" s="170"/>
      <c r="M1" s="169" t="s">
        <v>21</v>
      </c>
      <c r="N1" s="169"/>
      <c r="O1" s="169"/>
      <c r="P1" s="168" t="s">
        <v>13</v>
      </c>
      <c r="Q1" s="168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73</v>
      </c>
      <c r="E3" s="116" t="s">
        <v>74</v>
      </c>
      <c r="F3" s="116" t="s">
        <v>75</v>
      </c>
      <c r="G3" s="116" t="s">
        <v>76</v>
      </c>
      <c r="H3" s="116" t="s">
        <v>77</v>
      </c>
      <c r="I3" s="116" t="s">
        <v>78</v>
      </c>
      <c r="J3" s="171" t="s">
        <v>1</v>
      </c>
      <c r="K3" s="171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72" t="s">
        <v>3</v>
      </c>
      <c r="S3" s="172"/>
      <c r="T3" s="172" t="s">
        <v>5</v>
      </c>
      <c r="U3" s="172"/>
    </row>
    <row r="4" spans="1:22" s="21" customFormat="1" ht="34.5" customHeight="1" x14ac:dyDescent="0.3">
      <c r="A4" s="29" t="s">
        <v>2</v>
      </c>
      <c r="B4" s="173" t="s">
        <v>47</v>
      </c>
      <c r="C4" s="174"/>
      <c r="D4" s="30" t="s">
        <v>79</v>
      </c>
      <c r="E4" s="30" t="s">
        <v>80</v>
      </c>
      <c r="F4" s="30" t="s">
        <v>81</v>
      </c>
      <c r="G4" s="30" t="s">
        <v>82</v>
      </c>
      <c r="H4" s="30" t="s">
        <v>83</v>
      </c>
      <c r="I4" s="30" t="s">
        <v>84</v>
      </c>
      <c r="J4" s="29" t="s">
        <v>0</v>
      </c>
      <c r="K4" s="31" t="s">
        <v>4</v>
      </c>
      <c r="L4" s="30" t="str">
        <f t="shared" ref="L4:Q4" si="0">D4</f>
        <v>Börger</v>
      </c>
      <c r="M4" s="30" t="s">
        <v>81</v>
      </c>
      <c r="N4" s="30" t="s">
        <v>80</v>
      </c>
      <c r="O4" s="30" t="str">
        <f t="shared" si="0"/>
        <v>Lorup</v>
      </c>
      <c r="P4" s="30" t="str">
        <f t="shared" si="0"/>
        <v>Ostenwalde</v>
      </c>
      <c r="Q4" s="30" t="str">
        <f t="shared" si="0"/>
        <v>Spahnharrenstätte</v>
      </c>
      <c r="R4" s="32" t="s">
        <v>0</v>
      </c>
      <c r="S4" s="29" t="s">
        <v>4</v>
      </c>
      <c r="T4" s="31" t="s">
        <v>0</v>
      </c>
      <c r="U4" s="29" t="s">
        <v>6</v>
      </c>
      <c r="V4" s="166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6"/>
    </row>
    <row r="6" spans="1:22" ht="20.25" customHeight="1" x14ac:dyDescent="0.3">
      <c r="A6" s="35">
        <v>1</v>
      </c>
      <c r="B6" s="175" t="str">
        <f>'Übersicht Gruppen'!B2</f>
        <v>Lorup III</v>
      </c>
      <c r="C6" s="176"/>
      <c r="D6" s="36">
        <f>'Übersicht Gruppen'!C2</f>
        <v>931.6</v>
      </c>
      <c r="E6" s="36">
        <f>'Übersicht Gruppen'!D2</f>
        <v>931.30000000000007</v>
      </c>
      <c r="F6" s="36">
        <f>'Übersicht Gruppen'!E2</f>
        <v>927.6</v>
      </c>
      <c r="G6" s="36">
        <f>'Übersicht Gruppen'!F2</f>
        <v>933.5</v>
      </c>
      <c r="H6" s="36">
        <f>'Übersicht Gruppen'!G2</f>
        <v>920.3</v>
      </c>
      <c r="I6" s="36">
        <f>'Übersicht Gruppen'!H2</f>
        <v>924.4</v>
      </c>
      <c r="J6" s="37">
        <f>'Übersicht Gruppen'!I2</f>
        <v>928.11666666666667</v>
      </c>
      <c r="K6" s="38">
        <f t="shared" ref="K6:K11" si="1">SUM(D6:I6)</f>
        <v>5568.7</v>
      </c>
      <c r="L6" s="36">
        <f>'Übersicht Gruppen'!K2</f>
        <v>924.1</v>
      </c>
      <c r="M6" s="36">
        <f>'Übersicht Gruppen'!L2</f>
        <v>920.59999999999991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922.34999999999991</v>
      </c>
      <c r="S6" s="38">
        <f t="shared" ref="S6:S11" si="2">SUM(L6:Q6)</f>
        <v>1844.6999999999998</v>
      </c>
      <c r="T6" s="37">
        <f>'Übersicht Gruppen'!S2</f>
        <v>926.67499999999995</v>
      </c>
      <c r="U6" s="38">
        <f>SUM(S6+K6)</f>
        <v>7413.4</v>
      </c>
      <c r="V6" s="167"/>
    </row>
    <row r="7" spans="1:22" ht="20.25" customHeight="1" x14ac:dyDescent="0.3">
      <c r="A7" s="39">
        <v>2</v>
      </c>
      <c r="B7" s="177" t="str">
        <f>'Übersicht Gruppen'!B3</f>
        <v>Spahnharrenstätte I</v>
      </c>
      <c r="C7" s="178"/>
      <c r="D7" s="40">
        <f>'Übersicht Gruppen'!C3</f>
        <v>919</v>
      </c>
      <c r="E7" s="40">
        <f>'Übersicht Gruppen'!D3</f>
        <v>932.89999999999986</v>
      </c>
      <c r="F7" s="40">
        <f>'Übersicht Gruppen'!E3</f>
        <v>928.2</v>
      </c>
      <c r="G7" s="40">
        <f>'Übersicht Gruppen'!F3</f>
        <v>928.90000000000009</v>
      </c>
      <c r="H7" s="40">
        <f>'Übersicht Gruppen'!G3</f>
        <v>917.3</v>
      </c>
      <c r="I7" s="40">
        <f>'Übersicht Gruppen'!H3</f>
        <v>928.2</v>
      </c>
      <c r="J7" s="41">
        <f>'Übersicht Gruppen'!I3</f>
        <v>925.75</v>
      </c>
      <c r="K7" s="42">
        <f t="shared" si="1"/>
        <v>5554.5</v>
      </c>
      <c r="L7" s="40">
        <f>'Übersicht Gruppen'!K3</f>
        <v>927.2</v>
      </c>
      <c r="M7" s="40">
        <f>'Übersicht Gruppen'!L3</f>
        <v>919.2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923.2</v>
      </c>
      <c r="S7" s="42">
        <f t="shared" si="2"/>
        <v>1846.4</v>
      </c>
      <c r="T7" s="41">
        <f>'Übersicht Gruppen'!S3</f>
        <v>925.11249999999995</v>
      </c>
      <c r="U7" s="42">
        <f t="shared" ref="U7:U11" si="3">SUM(S7+K7)</f>
        <v>7400.9</v>
      </c>
      <c r="V7" s="42">
        <f>(U6-U7)*-1</f>
        <v>-12.5</v>
      </c>
    </row>
    <row r="8" spans="1:22" ht="20.25" customHeight="1" x14ac:dyDescent="0.3">
      <c r="A8" s="43">
        <v>3</v>
      </c>
      <c r="B8" s="175" t="str">
        <f>'Übersicht Gruppen'!B4</f>
        <v>Neuvrees II</v>
      </c>
      <c r="C8" s="176"/>
      <c r="D8" s="36">
        <f>'Übersicht Gruppen'!C4</f>
        <v>924</v>
      </c>
      <c r="E8" s="36">
        <f>'Übersicht Gruppen'!D4</f>
        <v>921.90000000000009</v>
      </c>
      <c r="F8" s="36">
        <f>'Übersicht Gruppen'!E4</f>
        <v>925.5</v>
      </c>
      <c r="G8" s="36">
        <f>'Übersicht Gruppen'!F4</f>
        <v>931.30000000000007</v>
      </c>
      <c r="H8" s="36">
        <f>'Übersicht Gruppen'!G4</f>
        <v>913.8</v>
      </c>
      <c r="I8" s="36">
        <f>'Übersicht Gruppen'!H4</f>
        <v>933.5</v>
      </c>
      <c r="J8" s="37">
        <f>'Übersicht Gruppen'!I4</f>
        <v>925</v>
      </c>
      <c r="K8" s="38">
        <f t="shared" si="1"/>
        <v>5550</v>
      </c>
      <c r="L8" s="36">
        <f>'Übersicht Gruppen'!K4</f>
        <v>922.59999999999991</v>
      </c>
      <c r="M8" s="36">
        <f>'Übersicht Gruppen'!L4</f>
        <v>927.09999999999991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924.84999999999991</v>
      </c>
      <c r="S8" s="38">
        <f t="shared" si="2"/>
        <v>1849.6999999999998</v>
      </c>
      <c r="T8" s="37">
        <f>'Übersicht Gruppen'!S4</f>
        <v>924.96250000000009</v>
      </c>
      <c r="U8" s="38">
        <f t="shared" si="3"/>
        <v>7399.7</v>
      </c>
      <c r="V8" s="38">
        <f t="shared" ref="V8:V11" si="4">(U7-U8)*-1</f>
        <v>-1.1999999999998181</v>
      </c>
    </row>
    <row r="9" spans="1:22" ht="20.25" customHeight="1" x14ac:dyDescent="0.3">
      <c r="A9" s="29">
        <v>4</v>
      </c>
      <c r="B9" s="177" t="str">
        <f>'Übersicht Gruppen'!B5</f>
        <v>Börger II</v>
      </c>
      <c r="C9" s="178"/>
      <c r="D9" s="40">
        <f>'Übersicht Gruppen'!C5</f>
        <v>912.5</v>
      </c>
      <c r="E9" s="40">
        <f>'Übersicht Gruppen'!D5</f>
        <v>915.59999999999991</v>
      </c>
      <c r="F9" s="40">
        <f>'Übersicht Gruppen'!E5</f>
        <v>922.7</v>
      </c>
      <c r="G9" s="40">
        <f>'Übersicht Gruppen'!F5</f>
        <v>935.3</v>
      </c>
      <c r="H9" s="40">
        <f>'Übersicht Gruppen'!G5</f>
        <v>921.1</v>
      </c>
      <c r="I9" s="40">
        <f>'Übersicht Gruppen'!H5</f>
        <v>933.09999999999991</v>
      </c>
      <c r="J9" s="41">
        <f>'Übersicht Gruppen'!I5</f>
        <v>923.38333333333355</v>
      </c>
      <c r="K9" s="42">
        <f t="shared" si="1"/>
        <v>5540.3000000000011</v>
      </c>
      <c r="L9" s="40">
        <f>'Übersicht Gruppen'!K5</f>
        <v>923</v>
      </c>
      <c r="M9" s="40">
        <f>'Übersicht Gruppen'!L5</f>
        <v>927.59999999999991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925.3</v>
      </c>
      <c r="S9" s="42">
        <f t="shared" si="2"/>
        <v>1850.6</v>
      </c>
      <c r="T9" s="41">
        <f>'Übersicht Gruppen'!S5</f>
        <v>923.86250000000018</v>
      </c>
      <c r="U9" s="42">
        <f t="shared" si="3"/>
        <v>7390.9000000000015</v>
      </c>
      <c r="V9" s="42">
        <f t="shared" si="4"/>
        <v>-8.7999999999983629</v>
      </c>
    </row>
    <row r="10" spans="1:22" ht="20.25" customHeight="1" x14ac:dyDescent="0.3">
      <c r="A10" s="44">
        <v>5</v>
      </c>
      <c r="B10" s="175" t="str">
        <f>'Übersicht Gruppen'!B6</f>
        <v>Börgermoor I</v>
      </c>
      <c r="C10" s="176"/>
      <c r="D10" s="36">
        <f>'Übersicht Gruppen'!C6</f>
        <v>911.8</v>
      </c>
      <c r="E10" s="36">
        <f>'Übersicht Gruppen'!D6</f>
        <v>914.6</v>
      </c>
      <c r="F10" s="36">
        <f>'Übersicht Gruppen'!E6</f>
        <v>922.2</v>
      </c>
      <c r="G10" s="36">
        <f>'Übersicht Gruppen'!F6</f>
        <v>933.2</v>
      </c>
      <c r="H10" s="36">
        <f>'Übersicht Gruppen'!G6</f>
        <v>921.90000000000009</v>
      </c>
      <c r="I10" s="36">
        <f>'Übersicht Gruppen'!H6</f>
        <v>925.30000000000007</v>
      </c>
      <c r="J10" s="37">
        <f>'Übersicht Gruppen'!I6</f>
        <v>921.50000000000011</v>
      </c>
      <c r="K10" s="38">
        <f t="shared" si="1"/>
        <v>5529.0000000000009</v>
      </c>
      <c r="L10" s="36">
        <f>'Übersicht Gruppen'!K6</f>
        <v>923.9</v>
      </c>
      <c r="M10" s="36">
        <f>'Übersicht Gruppen'!L6</f>
        <v>934.10000000000014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929</v>
      </c>
      <c r="S10" s="38">
        <f t="shared" si="2"/>
        <v>1858</v>
      </c>
      <c r="T10" s="37">
        <f>'Übersicht Gruppen'!S6</f>
        <v>923.37500000000011</v>
      </c>
      <c r="U10" s="38">
        <f t="shared" si="3"/>
        <v>7387.0000000000009</v>
      </c>
      <c r="V10" s="38">
        <f t="shared" si="4"/>
        <v>-3.9000000000005457</v>
      </c>
    </row>
    <row r="11" spans="1:22" ht="20.25" customHeight="1" x14ac:dyDescent="0.3">
      <c r="A11" s="45">
        <v>6</v>
      </c>
      <c r="B11" s="177" t="str">
        <f>'Übersicht Gruppen'!B7</f>
        <v>Ostenwalde II</v>
      </c>
      <c r="C11" s="178"/>
      <c r="D11" s="40">
        <f>'Übersicht Gruppen'!C7</f>
        <v>911.2</v>
      </c>
      <c r="E11" s="40">
        <f>'Übersicht Gruppen'!D7</f>
        <v>913.99999999999989</v>
      </c>
      <c r="F11" s="40">
        <f>'Übersicht Gruppen'!E7</f>
        <v>924.3</v>
      </c>
      <c r="G11" s="40">
        <f>'Übersicht Gruppen'!F7</f>
        <v>918.2</v>
      </c>
      <c r="H11" s="40">
        <f>'Übersicht Gruppen'!G7</f>
        <v>907.8</v>
      </c>
      <c r="I11" s="40">
        <f>'Übersicht Gruppen'!H7</f>
        <v>909.3</v>
      </c>
      <c r="J11" s="41">
        <f>'Übersicht Gruppen'!I7</f>
        <v>914.13333333333333</v>
      </c>
      <c r="K11" s="42">
        <f t="shared" si="1"/>
        <v>5484.8</v>
      </c>
      <c r="L11" s="40">
        <f>'Übersicht Gruppen'!K7</f>
        <v>912.4</v>
      </c>
      <c r="M11" s="40">
        <f>'Übersicht Gruppen'!L7</f>
        <v>908.8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910.59999999999991</v>
      </c>
      <c r="S11" s="42">
        <f t="shared" si="2"/>
        <v>1821.1999999999998</v>
      </c>
      <c r="T11" s="41">
        <f>'Übersicht Gruppen'!S7</f>
        <v>913.25</v>
      </c>
      <c r="U11" s="42">
        <f t="shared" si="3"/>
        <v>7306</v>
      </c>
      <c r="V11" s="42">
        <f t="shared" si="4"/>
        <v>-81.000000000000909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918.34999999999991</v>
      </c>
      <c r="E13" s="36">
        <f t="shared" ref="E13:U13" si="5">AVERAGE(E6:E11)</f>
        <v>921.7166666666667</v>
      </c>
      <c r="F13" s="36">
        <f t="shared" si="5"/>
        <v>925.08333333333337</v>
      </c>
      <c r="G13" s="36">
        <f t="shared" si="5"/>
        <v>930.06666666666661</v>
      </c>
      <c r="H13" s="36">
        <f t="shared" si="5"/>
        <v>917.0333333333333</v>
      </c>
      <c r="I13" s="36">
        <f t="shared" si="5"/>
        <v>925.63333333333333</v>
      </c>
      <c r="J13" s="37">
        <f t="shared" si="5"/>
        <v>922.98055555555572</v>
      </c>
      <c r="K13" s="38">
        <f>SUM(K6:K11)/6</f>
        <v>5537.8833333333341</v>
      </c>
      <c r="L13" s="36">
        <f t="shared" si="5"/>
        <v>922.19999999999993</v>
      </c>
      <c r="M13" s="36">
        <f t="shared" si="5"/>
        <v>922.9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922.54999999999984</v>
      </c>
      <c r="S13" s="36">
        <f t="shared" si="5"/>
        <v>1845.0999999999997</v>
      </c>
      <c r="T13" s="37">
        <f t="shared" si="5"/>
        <v>922.8729166666667</v>
      </c>
      <c r="U13" s="38">
        <f t="shared" si="5"/>
        <v>7382.9833333333336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2" t="s">
        <v>1</v>
      </c>
      <c r="K15" s="172"/>
      <c r="L15" s="46"/>
      <c r="M15" s="46"/>
      <c r="N15" s="46"/>
      <c r="O15" s="46"/>
      <c r="P15" s="46"/>
      <c r="Q15" s="46"/>
      <c r="R15" s="172" t="s">
        <v>3</v>
      </c>
      <c r="S15" s="172"/>
      <c r="T15" s="172" t="s">
        <v>5</v>
      </c>
      <c r="U15" s="172"/>
      <c r="V15" s="166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6"/>
    </row>
    <row r="17" spans="1:22" s="51" customFormat="1" ht="18" customHeight="1" x14ac:dyDescent="0.3">
      <c r="A17" s="50">
        <v>1</v>
      </c>
      <c r="B17" s="54" t="str">
        <f>'Übersicht Schützen'!A2</f>
        <v>Nadine Krömer</v>
      </c>
      <c r="C17" s="91" t="str">
        <f>'Übersicht Schützen'!B2</f>
        <v>Lorup III</v>
      </c>
      <c r="D17" s="55">
        <f>'Übersicht Schützen'!C2</f>
        <v>314.2</v>
      </c>
      <c r="E17" s="38">
        <f>'Übersicht Schützen'!D2</f>
        <v>313.3</v>
      </c>
      <c r="F17" s="38">
        <f>'Übersicht Schützen'!E2</f>
        <v>313.8</v>
      </c>
      <c r="G17" s="38">
        <f>'Übersicht Schützen'!F2</f>
        <v>315.10000000000002</v>
      </c>
      <c r="H17" s="38">
        <f>'Übersicht Schützen'!G2</f>
        <v>308.10000000000002</v>
      </c>
      <c r="I17" s="38">
        <f>'Übersicht Schützen'!H2</f>
        <v>312.2</v>
      </c>
      <c r="J17" s="56">
        <f>'Übersicht Schützen'!I2</f>
        <v>312.78333333333336</v>
      </c>
      <c r="K17" s="38">
        <f>SUM(D17:I17)</f>
        <v>1876.7</v>
      </c>
      <c r="L17" s="38">
        <f>'Übersicht Schützen'!L2</f>
        <v>310.39999999999998</v>
      </c>
      <c r="M17" s="38">
        <f>'Übersicht Schützen'!M2</f>
        <v>312.10000000000002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311.25</v>
      </c>
      <c r="S17" s="38">
        <f>SUM(L17:Q17)</f>
        <v>622.5</v>
      </c>
      <c r="T17" s="56">
        <f>'Übersicht Schützen'!U2</f>
        <v>312.39999999999998</v>
      </c>
      <c r="U17" s="38">
        <f>SUM(K17+S17)</f>
        <v>2499.1999999999998</v>
      </c>
      <c r="V17" s="167"/>
    </row>
    <row r="18" spans="1:22" s="51" customFormat="1" ht="18" customHeight="1" x14ac:dyDescent="0.3">
      <c r="A18" s="29">
        <v>2</v>
      </c>
      <c r="B18" s="57" t="str">
        <f>'Übersicht Schützen'!A3</f>
        <v>Anna Temmen</v>
      </c>
      <c r="C18" s="92" t="str">
        <f>'Übersicht Schützen'!B3</f>
        <v>Ostenwalde II</v>
      </c>
      <c r="D18" s="58">
        <f>'Übersicht Schützen'!C3</f>
        <v>307.5</v>
      </c>
      <c r="E18" s="42">
        <f>'Übersicht Schützen'!D3</f>
        <v>311.89999999999998</v>
      </c>
      <c r="F18" s="42">
        <f>'Übersicht Schützen'!E3</f>
        <v>316.60000000000002</v>
      </c>
      <c r="G18" s="42">
        <f>'Übersicht Schützen'!F3</f>
        <v>315</v>
      </c>
      <c r="H18" s="42">
        <f>'Übersicht Schützen'!G3</f>
        <v>311.60000000000002</v>
      </c>
      <c r="I18" s="42">
        <f>'Übersicht Schützen'!H3</f>
        <v>311.60000000000002</v>
      </c>
      <c r="J18" s="59">
        <f>'Übersicht Schützen'!I3</f>
        <v>312.36666666666662</v>
      </c>
      <c r="K18" s="42">
        <f>SUM(D18:I18)</f>
        <v>1874.1999999999998</v>
      </c>
      <c r="L18" s="42">
        <f>'Übersicht Schützen'!L3</f>
        <v>309.5</v>
      </c>
      <c r="M18" s="42">
        <f>'Übersicht Schützen'!M3</f>
        <v>311.3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310.39999999999998</v>
      </c>
      <c r="S18" s="42">
        <f t="shared" ref="S18:S52" si="6">SUM(L18:Q18)</f>
        <v>620.79999999999995</v>
      </c>
      <c r="T18" s="59">
        <f>'Übersicht Schützen'!U3</f>
        <v>311.875</v>
      </c>
      <c r="U18" s="42">
        <f t="shared" ref="U18:U52" si="7">SUM(K18+S18)</f>
        <v>2495</v>
      </c>
      <c r="V18" s="42">
        <f>(U17-U18)*-1</f>
        <v>-4.1999999999998181</v>
      </c>
    </row>
    <row r="19" spans="1:22" s="51" customFormat="1" ht="18" customHeight="1" x14ac:dyDescent="0.3">
      <c r="A19" s="50">
        <v>3</v>
      </c>
      <c r="B19" s="54" t="str">
        <f>'Übersicht Schützen'!A4</f>
        <v>Margret Pohlgeers</v>
      </c>
      <c r="C19" s="91" t="str">
        <f>'Übersicht Schützen'!B4</f>
        <v>Börger II</v>
      </c>
      <c r="D19" s="55">
        <f>'Übersicht Schützen'!C4</f>
        <v>310.60000000000002</v>
      </c>
      <c r="E19" s="38">
        <f>'Übersicht Schützen'!D4</f>
        <v>307.39999999999998</v>
      </c>
      <c r="F19" s="38">
        <f>'Übersicht Schützen'!E4</f>
        <v>311.3</v>
      </c>
      <c r="G19" s="38">
        <f>'Übersicht Schützen'!F4</f>
        <v>315.2</v>
      </c>
      <c r="H19" s="38">
        <f>'Übersicht Schützen'!G4</f>
        <v>311.3</v>
      </c>
      <c r="I19" s="38">
        <f>'Übersicht Schützen'!H4</f>
        <v>312.89999999999998</v>
      </c>
      <c r="J19" s="56">
        <f>'Übersicht Schützen'!I4</f>
        <v>311.45</v>
      </c>
      <c r="K19" s="38">
        <f t="shared" ref="K19:K52" si="8">SUM(D19:I19)</f>
        <v>1868.6999999999998</v>
      </c>
      <c r="L19" s="38">
        <f>'Übersicht Schützen'!L4</f>
        <v>308.8</v>
      </c>
      <c r="M19" s="38">
        <f>'Übersicht Schützen'!M4</f>
        <v>312.89999999999998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310.85000000000002</v>
      </c>
      <c r="S19" s="38">
        <f t="shared" si="6"/>
        <v>621.70000000000005</v>
      </c>
      <c r="T19" s="56">
        <f>'Übersicht Schützen'!U4</f>
        <v>311.3</v>
      </c>
      <c r="U19" s="38">
        <f t="shared" si="7"/>
        <v>2490.3999999999996</v>
      </c>
      <c r="V19" s="38">
        <f t="shared" ref="V19:V46" si="9">(U18-U19)*-1</f>
        <v>-4.6000000000003638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>Monika Jansen</v>
      </c>
      <c r="C20" s="92" t="str">
        <f>'Übersicht Schützen'!B5</f>
        <v>Spahnharrenstätte I</v>
      </c>
      <c r="D20" s="58">
        <f>'Übersicht Schützen'!C5</f>
        <v>312.10000000000002</v>
      </c>
      <c r="E20" s="42">
        <f>'Übersicht Schützen'!D5</f>
        <v>312.7</v>
      </c>
      <c r="F20" s="42">
        <f>'Übersicht Schützen'!E5</f>
        <v>315.10000000000002</v>
      </c>
      <c r="G20" s="42">
        <f>'Übersicht Schützen'!F5</f>
        <v>316.10000000000002</v>
      </c>
      <c r="H20" s="42">
        <f>'Übersicht Schützen'!G5</f>
        <v>303</v>
      </c>
      <c r="I20" s="42">
        <f>'Übersicht Schützen'!H5</f>
        <v>311.3</v>
      </c>
      <c r="J20" s="59">
        <f>'Übersicht Schützen'!I5</f>
        <v>311.71666666666664</v>
      </c>
      <c r="K20" s="42">
        <f t="shared" si="8"/>
        <v>1870.3</v>
      </c>
      <c r="L20" s="42">
        <f>'Übersicht Schützen'!L5</f>
        <v>304.5</v>
      </c>
      <c r="M20" s="42">
        <f>'Übersicht Schützen'!M5</f>
        <v>309.60000000000002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307.05</v>
      </c>
      <c r="S20" s="42">
        <f t="shared" si="6"/>
        <v>614.1</v>
      </c>
      <c r="T20" s="59">
        <f>'Übersicht Schützen'!U5</f>
        <v>310.55</v>
      </c>
      <c r="U20" s="42">
        <f t="shared" si="7"/>
        <v>2484.4</v>
      </c>
      <c r="V20" s="42">
        <f t="shared" si="9"/>
        <v>-5.9999999999995453</v>
      </c>
    </row>
    <row r="21" spans="1:22" s="51" customFormat="1" ht="18" customHeight="1" x14ac:dyDescent="0.3">
      <c r="A21" s="43">
        <v>5</v>
      </c>
      <c r="B21" s="54" t="str">
        <f>'Übersicht Schützen'!A6</f>
        <v>Maria Beusing</v>
      </c>
      <c r="C21" s="91" t="str">
        <f>'Übersicht Schützen'!B6</f>
        <v>Spahnharrenstätte I</v>
      </c>
      <c r="D21" s="55">
        <f>'Übersicht Schützen'!C6</f>
        <v>304.10000000000002</v>
      </c>
      <c r="E21" s="38">
        <f>'Übersicht Schützen'!D6</f>
        <v>308.3</v>
      </c>
      <c r="F21" s="38">
        <f>'Übersicht Schützen'!E6</f>
        <v>308.10000000000002</v>
      </c>
      <c r="G21" s="38">
        <f>'Übersicht Schützen'!F6</f>
        <v>310.8</v>
      </c>
      <c r="H21" s="38">
        <f>'Übersicht Schützen'!G6</f>
        <v>308.60000000000002</v>
      </c>
      <c r="I21" s="38">
        <f>'Übersicht Schützen'!H6</f>
        <v>309.60000000000002</v>
      </c>
      <c r="J21" s="56">
        <f>'Übersicht Schützen'!I6</f>
        <v>308.25</v>
      </c>
      <c r="K21" s="38">
        <f t="shared" si="8"/>
        <v>1849.5</v>
      </c>
      <c r="L21" s="38">
        <f>'Übersicht Schützen'!L6</f>
        <v>314.89999999999998</v>
      </c>
      <c r="M21" s="38">
        <f>'Übersicht Schützen'!M6</f>
        <v>309.89999999999998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312.39999999999998</v>
      </c>
      <c r="S21" s="38">
        <f t="shared" si="6"/>
        <v>624.79999999999995</v>
      </c>
      <c r="T21" s="56">
        <f>'Übersicht Schützen'!U6</f>
        <v>309.28750000000002</v>
      </c>
      <c r="U21" s="38">
        <f t="shared" si="7"/>
        <v>2474.3000000000002</v>
      </c>
      <c r="V21" s="38">
        <f t="shared" si="9"/>
        <v>-10.099999999999909</v>
      </c>
    </row>
    <row r="22" spans="1:22" s="51" customFormat="1" ht="18" customHeight="1" x14ac:dyDescent="0.3">
      <c r="A22" s="29">
        <v>6</v>
      </c>
      <c r="B22" s="57" t="str">
        <f>'Übersicht Schützen'!A7</f>
        <v>Claudia Rolfes</v>
      </c>
      <c r="C22" s="92" t="str">
        <f>'Übersicht Schützen'!B7</f>
        <v>Neuvrees II</v>
      </c>
      <c r="D22" s="58">
        <f>'Übersicht Schützen'!C7</f>
        <v>305.2</v>
      </c>
      <c r="E22" s="42">
        <f>'Übersicht Schützen'!D7</f>
        <v>305.39999999999998</v>
      </c>
      <c r="F22" s="42">
        <f>'Übersicht Schützen'!E7</f>
        <v>306.8</v>
      </c>
      <c r="G22" s="42">
        <f>'Übersicht Schützen'!F7</f>
        <v>311.3</v>
      </c>
      <c r="H22" s="42">
        <f>'Übersicht Schützen'!G7</f>
        <v>305.39999999999998</v>
      </c>
      <c r="I22" s="42">
        <f>'Übersicht Schützen'!H7</f>
        <v>311.39999999999998</v>
      </c>
      <c r="J22" s="59">
        <f>'Übersicht Schützen'!I7</f>
        <v>307.58333333333331</v>
      </c>
      <c r="K22" s="42">
        <f t="shared" si="8"/>
        <v>1845.5</v>
      </c>
      <c r="L22" s="42">
        <f>'Übersicht Schützen'!L7</f>
        <v>313.10000000000002</v>
      </c>
      <c r="M22" s="42">
        <f>'Übersicht Schützen'!M7</f>
        <v>309.2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311.14999999999998</v>
      </c>
      <c r="S22" s="42">
        <f t="shared" si="6"/>
        <v>622.29999999999995</v>
      </c>
      <c r="T22" s="59">
        <f>'Übersicht Schützen'!U7</f>
        <v>308.47499999999997</v>
      </c>
      <c r="U22" s="42">
        <f t="shared" si="7"/>
        <v>2467.8000000000002</v>
      </c>
      <c r="V22" s="42">
        <f t="shared" si="9"/>
        <v>-6.5</v>
      </c>
    </row>
    <row r="23" spans="1:22" s="51" customFormat="1" ht="18" customHeight="1" x14ac:dyDescent="0.3">
      <c r="A23" s="50">
        <v>7</v>
      </c>
      <c r="B23" s="54" t="str">
        <f>'Übersicht Schützen'!A8</f>
        <v>Silvia Thunert</v>
      </c>
      <c r="C23" s="91" t="str">
        <f>'Übersicht Schützen'!B8</f>
        <v>Neuvrees II</v>
      </c>
      <c r="D23" s="55">
        <f>'Übersicht Schützen'!C8</f>
        <v>310.7</v>
      </c>
      <c r="E23" s="38">
        <f>'Übersicht Schützen'!D8</f>
        <v>311.3</v>
      </c>
      <c r="F23" s="38">
        <f>'Übersicht Schützen'!E8</f>
        <v>309</v>
      </c>
      <c r="G23" s="38">
        <f>'Übersicht Schützen'!F8</f>
        <v>307.39999999999998</v>
      </c>
      <c r="H23" s="38">
        <f>'Übersicht Schützen'!G8</f>
        <v>301.7</v>
      </c>
      <c r="I23" s="38">
        <f>'Übersicht Schützen'!H8</f>
        <v>312</v>
      </c>
      <c r="J23" s="56">
        <f>'Übersicht Schützen'!I8</f>
        <v>308.68333333333334</v>
      </c>
      <c r="K23" s="38">
        <f t="shared" si="8"/>
        <v>1852.1000000000001</v>
      </c>
      <c r="L23" s="38">
        <f>'Übersicht Schützen'!L8</f>
        <v>307.2</v>
      </c>
      <c r="M23" s="38">
        <f>'Übersicht Schützen'!M8</f>
        <v>306.8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307</v>
      </c>
      <c r="S23" s="38">
        <f t="shared" si="6"/>
        <v>614</v>
      </c>
      <c r="T23" s="56">
        <f>'Übersicht Schützen'!U8</f>
        <v>308.26250000000005</v>
      </c>
      <c r="U23" s="38">
        <f t="shared" si="7"/>
        <v>2466.1000000000004</v>
      </c>
      <c r="V23" s="38">
        <f t="shared" si="9"/>
        <v>-1.6999999999998181</v>
      </c>
    </row>
    <row r="24" spans="1:22" s="51" customFormat="1" ht="18" customHeight="1" x14ac:dyDescent="0.3">
      <c r="A24" s="29">
        <v>8</v>
      </c>
      <c r="B24" s="57" t="str">
        <f>'Übersicht Schützen'!A9</f>
        <v>Jasmin Kramer</v>
      </c>
      <c r="C24" s="92" t="str">
        <f>'Übersicht Schützen'!B9</f>
        <v>Börgermoor I</v>
      </c>
      <c r="D24" s="58">
        <f>'Übersicht Schützen'!C9</f>
        <v>298.8</v>
      </c>
      <c r="E24" s="42">
        <f>'Übersicht Schützen'!D9</f>
        <v>302.39999999999998</v>
      </c>
      <c r="F24" s="42">
        <f>'Übersicht Schützen'!E9</f>
        <v>306.2</v>
      </c>
      <c r="G24" s="42">
        <f>'Übersicht Schützen'!F9</f>
        <v>310.5</v>
      </c>
      <c r="H24" s="42">
        <f>'Übersicht Schützen'!G9</f>
        <v>310.3</v>
      </c>
      <c r="I24" s="42">
        <f>'Übersicht Schützen'!H9</f>
        <v>309.3</v>
      </c>
      <c r="J24" s="59">
        <f>'Übersicht Schützen'!I9</f>
        <v>306.25</v>
      </c>
      <c r="K24" s="42">
        <f t="shared" si="8"/>
        <v>1837.5</v>
      </c>
      <c r="L24" s="42">
        <f>'Übersicht Schützen'!L9</f>
        <v>311.7</v>
      </c>
      <c r="M24" s="42">
        <f>'Übersicht Schützen'!M9</f>
        <v>312.3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312</v>
      </c>
      <c r="S24" s="42">
        <f t="shared" si="6"/>
        <v>624</v>
      </c>
      <c r="T24" s="59">
        <f>'Übersicht Schützen'!U9</f>
        <v>307.6875</v>
      </c>
      <c r="U24" s="42">
        <f t="shared" si="7"/>
        <v>2461.5</v>
      </c>
      <c r="V24" s="42">
        <f t="shared" si="9"/>
        <v>-4.6000000000003638</v>
      </c>
    </row>
    <row r="25" spans="1:22" s="51" customFormat="1" ht="18" customHeight="1" x14ac:dyDescent="0.3">
      <c r="A25" s="43">
        <v>9</v>
      </c>
      <c r="B25" s="54" t="str">
        <f>'Übersicht Schützen'!A10</f>
        <v>Sarah Deyen</v>
      </c>
      <c r="C25" s="91" t="str">
        <f>'Übersicht Schützen'!B10</f>
        <v>Neuvrees II</v>
      </c>
      <c r="D25" s="55">
        <f>'Übersicht Schützen'!C10</f>
        <v>308.10000000000002</v>
      </c>
      <c r="E25" s="38">
        <f>'Übersicht Schützen'!D10</f>
        <v>305.2</v>
      </c>
      <c r="F25" s="38">
        <f>'Übersicht Schützen'!E10</f>
        <v>309.7</v>
      </c>
      <c r="G25" s="38">
        <f>'Übersicht Schützen'!F10</f>
        <v>312.60000000000002</v>
      </c>
      <c r="H25" s="38">
        <f>'Übersicht Schützen'!G10</f>
        <v>301.39999999999998</v>
      </c>
      <c r="I25" s="38">
        <f>'Übersicht Schützen'!H10</f>
        <v>310.10000000000002</v>
      </c>
      <c r="J25" s="56">
        <f>'Übersicht Schützen'!I10</f>
        <v>307.84999999999997</v>
      </c>
      <c r="K25" s="38">
        <f t="shared" si="8"/>
        <v>1847.1</v>
      </c>
      <c r="L25" s="38">
        <f>'Übersicht Schützen'!L10</f>
        <v>302.3</v>
      </c>
      <c r="M25" s="38">
        <f>'Übersicht Schützen'!M10</f>
        <v>311.10000000000002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306.70000000000005</v>
      </c>
      <c r="S25" s="38">
        <f t="shared" si="6"/>
        <v>613.40000000000009</v>
      </c>
      <c r="T25" s="56">
        <f>'Übersicht Schützen'!U10</f>
        <v>307.5625</v>
      </c>
      <c r="U25" s="38">
        <f t="shared" si="7"/>
        <v>2460.5</v>
      </c>
      <c r="V25" s="38">
        <f t="shared" si="9"/>
        <v>-1</v>
      </c>
    </row>
    <row r="26" spans="1:22" s="51" customFormat="1" ht="18" customHeight="1" x14ac:dyDescent="0.3">
      <c r="A26" s="52">
        <v>10</v>
      </c>
      <c r="B26" s="57" t="str">
        <f>'Übersicht Schützen'!A11</f>
        <v>Ulla Schnieders</v>
      </c>
      <c r="C26" s="92" t="str">
        <f>'Übersicht Schützen'!B11</f>
        <v>Börgermoor I</v>
      </c>
      <c r="D26" s="58">
        <f>'Übersicht Schützen'!C11</f>
        <v>306.60000000000002</v>
      </c>
      <c r="E26" s="42">
        <f>'Übersicht Schützen'!D11</f>
        <v>308.5</v>
      </c>
      <c r="F26" s="42">
        <f>'Übersicht Schützen'!E11</f>
        <v>309.8</v>
      </c>
      <c r="G26" s="42">
        <f>'Übersicht Schützen'!F11</f>
        <v>310.10000000000002</v>
      </c>
      <c r="H26" s="42">
        <f>'Übersicht Schützen'!G11</f>
        <v>308.8</v>
      </c>
      <c r="I26" s="42">
        <f>'Übersicht Schützen'!H11</f>
        <v>307.10000000000002</v>
      </c>
      <c r="J26" s="59">
        <f>'Übersicht Schützen'!I11</f>
        <v>308.48333333333335</v>
      </c>
      <c r="K26" s="42">
        <f t="shared" si="8"/>
        <v>1850.9</v>
      </c>
      <c r="L26" s="42">
        <f>'Übersicht Schützen'!L11</f>
        <v>300.89999999999998</v>
      </c>
      <c r="M26" s="42">
        <f>'Übersicht Schützen'!M11</f>
        <v>302.89999999999998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301.89999999999998</v>
      </c>
      <c r="S26" s="42">
        <f t="shared" si="6"/>
        <v>603.79999999999995</v>
      </c>
      <c r="T26" s="59">
        <f>'Übersicht Schützen'!U11</f>
        <v>306.83750000000003</v>
      </c>
      <c r="U26" s="42">
        <f t="shared" si="7"/>
        <v>2454.6999999999998</v>
      </c>
      <c r="V26" s="42">
        <f t="shared" si="9"/>
        <v>-5.8000000000001819</v>
      </c>
    </row>
    <row r="27" spans="1:22" s="51" customFormat="1" ht="18" customHeight="1" x14ac:dyDescent="0.3">
      <c r="A27" s="50">
        <v>11</v>
      </c>
      <c r="B27" s="54" t="str">
        <f>'Übersicht Schützen'!A12</f>
        <v>Anni Küwen</v>
      </c>
      <c r="C27" s="91" t="str">
        <f>'Übersicht Schützen'!B12</f>
        <v>Börgermoor I</v>
      </c>
      <c r="D27" s="55">
        <f>'Übersicht Schützen'!C12</f>
        <v>299.3</v>
      </c>
      <c r="E27" s="38">
        <f>'Übersicht Schützen'!D12</f>
        <v>300.10000000000002</v>
      </c>
      <c r="F27" s="38">
        <f>'Übersicht Schützen'!E12</f>
        <v>306.2</v>
      </c>
      <c r="G27" s="38">
        <f>'Übersicht Schützen'!F12</f>
        <v>312.60000000000002</v>
      </c>
      <c r="H27" s="38">
        <f>'Übersicht Schützen'!G12</f>
        <v>297.89999999999998</v>
      </c>
      <c r="I27" s="38">
        <f>'Übersicht Schützen'!H12</f>
        <v>308.89999999999998</v>
      </c>
      <c r="J27" s="56">
        <f>'Übersicht Schützen'!I12</f>
        <v>304.16666666666674</v>
      </c>
      <c r="K27" s="38">
        <f t="shared" si="8"/>
        <v>1825.0000000000005</v>
      </c>
      <c r="L27" s="38">
        <f>'Übersicht Schützen'!L12</f>
        <v>308.60000000000002</v>
      </c>
      <c r="M27" s="38">
        <f>'Übersicht Schützen'!M12</f>
        <v>310.7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309.64999999999998</v>
      </c>
      <c r="S27" s="38">
        <f t="shared" si="6"/>
        <v>619.29999999999995</v>
      </c>
      <c r="T27" s="56">
        <f>'Übersicht Schützen'!U12</f>
        <v>305.53750000000002</v>
      </c>
      <c r="U27" s="38">
        <f t="shared" si="7"/>
        <v>2444.3000000000002</v>
      </c>
      <c r="V27" s="38">
        <f t="shared" si="9"/>
        <v>-10.399999999999636</v>
      </c>
    </row>
    <row r="28" spans="1:22" s="51" customFormat="1" ht="18" customHeight="1" x14ac:dyDescent="0.3">
      <c r="A28" s="29">
        <v>12</v>
      </c>
      <c r="B28" s="57" t="str">
        <f>'Übersicht Schützen'!A13</f>
        <v>Kerstin Sträche</v>
      </c>
      <c r="C28" s="92" t="str">
        <f>'Übersicht Schützen'!B13</f>
        <v>Spahnharrenstätte I</v>
      </c>
      <c r="D28" s="58">
        <f>'Übersicht Schützen'!C13</f>
        <v>302.8</v>
      </c>
      <c r="E28" s="42">
        <f>'Übersicht Schützen'!D13</f>
        <v>311.89999999999998</v>
      </c>
      <c r="F28" s="42">
        <f>'Übersicht Schützen'!E13</f>
        <v>305</v>
      </c>
      <c r="G28" s="42">
        <f>'Übersicht Schützen'!F13</f>
        <v>302</v>
      </c>
      <c r="H28" s="42">
        <f>'Übersicht Schützen'!G13</f>
        <v>305.7</v>
      </c>
      <c r="I28" s="42">
        <f>'Übersicht Schützen'!H13</f>
        <v>307.3</v>
      </c>
      <c r="J28" s="59">
        <f>'Übersicht Schützen'!I13</f>
        <v>305.78333333333336</v>
      </c>
      <c r="K28" s="42">
        <f t="shared" si="8"/>
        <v>1834.7</v>
      </c>
      <c r="L28" s="42">
        <f>'Übersicht Schützen'!L13</f>
        <v>307.8</v>
      </c>
      <c r="M28" s="42">
        <f>'Übersicht Schützen'!M13</f>
        <v>299.7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303.75</v>
      </c>
      <c r="S28" s="42">
        <f t="shared" si="6"/>
        <v>607.5</v>
      </c>
      <c r="T28" s="59">
        <f>'Übersicht Schützen'!U13</f>
        <v>305.27499999999998</v>
      </c>
      <c r="U28" s="42">
        <f t="shared" si="7"/>
        <v>2442.1999999999998</v>
      </c>
      <c r="V28" s="42">
        <f t="shared" si="9"/>
        <v>-2.1000000000003638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Marina Schrand</v>
      </c>
      <c r="C29" s="91" t="str">
        <f>'Übersicht Schützen'!B14</f>
        <v>Lorup III</v>
      </c>
      <c r="D29" s="55">
        <f>'Übersicht Schützen'!C14</f>
        <v>305.89999999999998</v>
      </c>
      <c r="E29" s="38">
        <f>'Übersicht Schützen'!D14</f>
        <v>306.39999999999998</v>
      </c>
      <c r="F29" s="38">
        <f>'Übersicht Schützen'!E14</f>
        <v>303.89999999999998</v>
      </c>
      <c r="G29" s="38">
        <f>'Übersicht Schützen'!F14</f>
        <v>306.2</v>
      </c>
      <c r="H29" s="38">
        <f>'Übersicht Schützen'!G14</f>
        <v>303</v>
      </c>
      <c r="I29" s="38">
        <f>'Übersicht Schützen'!H14</f>
        <v>305.5</v>
      </c>
      <c r="J29" s="56">
        <f>'Übersicht Schützen'!I14</f>
        <v>305.14999999999998</v>
      </c>
      <c r="K29" s="38">
        <f t="shared" si="8"/>
        <v>1830.8999999999999</v>
      </c>
      <c r="L29" s="38">
        <f>'Übersicht Schützen'!L14</f>
        <v>304.10000000000002</v>
      </c>
      <c r="M29" s="38">
        <f>'Übersicht Schützen'!M14</f>
        <v>306.7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305.39999999999998</v>
      </c>
      <c r="S29" s="38">
        <f t="shared" si="6"/>
        <v>610.79999999999995</v>
      </c>
      <c r="T29" s="56">
        <f>'Übersicht Schützen'!U14</f>
        <v>305.21249999999998</v>
      </c>
      <c r="U29" s="38">
        <f t="shared" si="7"/>
        <v>2441.6999999999998</v>
      </c>
      <c r="V29" s="38">
        <f t="shared" si="9"/>
        <v>-0.5</v>
      </c>
    </row>
    <row r="30" spans="1:22" s="51" customFormat="1" ht="18" customHeight="1" x14ac:dyDescent="0.3">
      <c r="A30" s="52">
        <v>14</v>
      </c>
      <c r="B30" s="57" t="str">
        <f>'Übersicht Schützen'!A15</f>
        <v>Waltraud Dobelmann</v>
      </c>
      <c r="C30" s="92" t="str">
        <f>'Übersicht Schützen'!B15</f>
        <v>Börgermoor I</v>
      </c>
      <c r="D30" s="58">
        <f>'Übersicht Schützen'!C15</f>
        <v>305.89999999999998</v>
      </c>
      <c r="E30" s="42">
        <f>'Übersicht Schützen'!D15</f>
        <v>303.7</v>
      </c>
      <c r="F30" s="42">
        <f>'Übersicht Schützen'!E15</f>
        <v>300</v>
      </c>
      <c r="G30" s="42">
        <f>'Übersicht Schützen'!F15</f>
        <v>308.5</v>
      </c>
      <c r="H30" s="42">
        <f>'Übersicht Schützen'!G15</f>
        <v>302.8</v>
      </c>
      <c r="I30" s="42">
        <f>'Übersicht Schützen'!H15</f>
        <v>302.8</v>
      </c>
      <c r="J30" s="59">
        <f>'Übersicht Schützen'!I15</f>
        <v>303.95</v>
      </c>
      <c r="K30" s="42">
        <f t="shared" si="8"/>
        <v>1823.6999999999998</v>
      </c>
      <c r="L30" s="42">
        <f>'Übersicht Schützen'!L15</f>
        <v>303.60000000000002</v>
      </c>
      <c r="M30" s="42">
        <f>'Übersicht Schützen'!M15</f>
        <v>311.10000000000002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307.35000000000002</v>
      </c>
      <c r="S30" s="42">
        <f t="shared" si="6"/>
        <v>614.70000000000005</v>
      </c>
      <c r="T30" s="59">
        <f>'Übersicht Schützen'!U15</f>
        <v>304.79999999999995</v>
      </c>
      <c r="U30" s="42">
        <f t="shared" si="7"/>
        <v>2438.3999999999996</v>
      </c>
      <c r="V30" s="42">
        <f t="shared" si="9"/>
        <v>-3.3000000000001819</v>
      </c>
    </row>
    <row r="31" spans="1:22" s="51" customFormat="1" ht="18" customHeight="1" x14ac:dyDescent="0.3">
      <c r="A31" s="43">
        <v>15</v>
      </c>
      <c r="B31" s="54" t="str">
        <f>'Übersicht Schützen'!A16</f>
        <v>Monika Reimann</v>
      </c>
      <c r="C31" s="91" t="str">
        <f>'Übersicht Schützen'!B16</f>
        <v>Lorup III</v>
      </c>
      <c r="D31" s="55">
        <f>'Übersicht Schützen'!C16</f>
        <v>307.60000000000002</v>
      </c>
      <c r="E31" s="38">
        <f>'Übersicht Schützen'!D16</f>
        <v>303.8</v>
      </c>
      <c r="F31" s="38">
        <f>'Übersicht Schützen'!E16</f>
        <v>299.89999999999998</v>
      </c>
      <c r="G31" s="38">
        <f>'Übersicht Schützen'!F16</f>
        <v>305.8</v>
      </c>
      <c r="H31" s="38">
        <f>'Übersicht Schützen'!G16</f>
        <v>305.2</v>
      </c>
      <c r="I31" s="38">
        <f>'Übersicht Schützen'!H16</f>
        <v>304.60000000000002</v>
      </c>
      <c r="J31" s="56">
        <f>'Übersicht Schützen'!I16</f>
        <v>304.48333333333335</v>
      </c>
      <c r="K31" s="38">
        <f t="shared" si="8"/>
        <v>1826.9</v>
      </c>
      <c r="L31" s="38">
        <f>'Übersicht Schützen'!L16</f>
        <v>308.3</v>
      </c>
      <c r="M31" s="38">
        <f>'Übersicht Schützen'!M16</f>
        <v>301.8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305.05</v>
      </c>
      <c r="S31" s="38">
        <f t="shared" si="6"/>
        <v>610.1</v>
      </c>
      <c r="T31" s="56">
        <f>'Übersicht Schützen'!U16</f>
        <v>304.62500000000006</v>
      </c>
      <c r="U31" s="38">
        <f t="shared" si="7"/>
        <v>2437</v>
      </c>
      <c r="V31" s="38">
        <f t="shared" si="9"/>
        <v>-1.3999999999996362</v>
      </c>
    </row>
    <row r="32" spans="1:22" s="51" customFormat="1" ht="18" customHeight="1" x14ac:dyDescent="0.3">
      <c r="A32" s="29">
        <v>16</v>
      </c>
      <c r="B32" s="57" t="str">
        <f>'Übersicht Schützen'!A17</f>
        <v>Gertrud Kuchta</v>
      </c>
      <c r="C32" s="92" t="str">
        <f>'Übersicht Schützen'!B17</f>
        <v>Börger II</v>
      </c>
      <c r="D32" s="58">
        <f>'Übersicht Schützen'!C17</f>
        <v>300.7</v>
      </c>
      <c r="E32" s="42">
        <f>'Übersicht Schützen'!D17</f>
        <v>303.7</v>
      </c>
      <c r="F32" s="42">
        <f>'Übersicht Schützen'!E17</f>
        <v>305.3</v>
      </c>
      <c r="G32" s="42">
        <f>'Übersicht Schützen'!F17</f>
        <v>305</v>
      </c>
      <c r="H32" s="42">
        <f>'Übersicht Schützen'!G17</f>
        <v>301</v>
      </c>
      <c r="I32" s="42">
        <f>'Übersicht Schützen'!H17</f>
        <v>310.39999999999998</v>
      </c>
      <c r="J32" s="59">
        <f>'Übersicht Schützen'!I17</f>
        <v>304.34999999999997</v>
      </c>
      <c r="K32" s="42">
        <f t="shared" si="8"/>
        <v>1826.1</v>
      </c>
      <c r="L32" s="42">
        <f>'Übersicht Schützen'!L17</f>
        <v>303.7</v>
      </c>
      <c r="M32" s="42">
        <f>'Übersicht Schützen'!M17</f>
        <v>305.8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304.75</v>
      </c>
      <c r="S32" s="42">
        <f t="shared" si="6"/>
        <v>609.5</v>
      </c>
      <c r="T32" s="59">
        <f>'Übersicht Schützen'!U17</f>
        <v>304.45</v>
      </c>
      <c r="U32" s="42">
        <f t="shared" si="7"/>
        <v>2435.6</v>
      </c>
      <c r="V32" s="42">
        <f t="shared" si="9"/>
        <v>-1.4000000000000909</v>
      </c>
    </row>
    <row r="33" spans="1:44" s="51" customFormat="1" ht="18" customHeight="1" x14ac:dyDescent="0.3">
      <c r="A33" s="50">
        <v>17</v>
      </c>
      <c r="B33" s="54" t="str">
        <f>'Übersicht Schützen'!A18</f>
        <v>Carmen Benten</v>
      </c>
      <c r="C33" s="91" t="str">
        <f>'Übersicht Schützen'!B18</f>
        <v>Ostenwalde II</v>
      </c>
      <c r="D33" s="55">
        <f>'Übersicht Schützen'!C18</f>
        <v>301.60000000000002</v>
      </c>
      <c r="E33" s="38">
        <f>'Übersicht Schützen'!D18</f>
        <v>308.7</v>
      </c>
      <c r="F33" s="38">
        <f>'Übersicht Schützen'!E18</f>
        <v>308.39999999999998</v>
      </c>
      <c r="G33" s="38">
        <f>'Übersicht Schützen'!F18</f>
        <v>304.5</v>
      </c>
      <c r="H33" s="38">
        <f>'Übersicht Schützen'!G18</f>
        <v>296.8</v>
      </c>
      <c r="I33" s="38">
        <f>'Übersicht Schützen'!H18</f>
        <v>297.8</v>
      </c>
      <c r="J33" s="56">
        <f>'Übersicht Schützen'!I18</f>
        <v>302.96666666666664</v>
      </c>
      <c r="K33" s="38">
        <f t="shared" si="8"/>
        <v>1817.7999999999997</v>
      </c>
      <c r="L33" s="38">
        <f>'Übersicht Schützen'!L18</f>
        <v>306.8</v>
      </c>
      <c r="M33" s="38">
        <f>'Übersicht Schützen'!M18</f>
        <v>298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302.39999999999998</v>
      </c>
      <c r="S33" s="38">
        <f t="shared" si="6"/>
        <v>604.79999999999995</v>
      </c>
      <c r="T33" s="56">
        <f>'Übersicht Schützen'!U18</f>
        <v>302.82499999999999</v>
      </c>
      <c r="U33" s="38">
        <f t="shared" si="7"/>
        <v>2422.5999999999995</v>
      </c>
      <c r="V33" s="38">
        <f t="shared" si="9"/>
        <v>-13.000000000000455</v>
      </c>
    </row>
    <row r="34" spans="1:44" s="51" customFormat="1" ht="18" customHeight="1" x14ac:dyDescent="0.3">
      <c r="A34" s="29">
        <v>18</v>
      </c>
      <c r="B34" s="57" t="str">
        <f>'Übersicht Schützen'!A19</f>
        <v>Gundula Schwarte</v>
      </c>
      <c r="C34" s="92" t="str">
        <f>'Übersicht Schützen'!B19</f>
        <v>Börger II</v>
      </c>
      <c r="D34" s="58">
        <f>'Übersicht Schützen'!C19</f>
        <v>297.5</v>
      </c>
      <c r="E34" s="42">
        <f>'Übersicht Schützen'!D19</f>
        <v>298.7</v>
      </c>
      <c r="F34" s="42">
        <f>'Übersicht Schützen'!E19</f>
        <v>307.5</v>
      </c>
      <c r="G34" s="42">
        <f>'Übersicht Schützen'!F19</f>
        <v>308.89999999999998</v>
      </c>
      <c r="H34" s="42">
        <f>'Übersicht Schützen'!G19</f>
        <v>304.39999999999998</v>
      </c>
      <c r="I34" s="42">
        <f>'Übersicht Schützen'!H19</f>
        <v>301.60000000000002</v>
      </c>
      <c r="J34" s="59">
        <f>'Übersicht Schützen'!I19</f>
        <v>303.09999999999997</v>
      </c>
      <c r="K34" s="42">
        <f t="shared" si="8"/>
        <v>1818.6</v>
      </c>
      <c r="L34" s="42">
        <f>'Übersicht Schützen'!L19</f>
        <v>300.60000000000002</v>
      </c>
      <c r="M34" s="42">
        <f>'Übersicht Schützen'!M19</f>
        <v>300.3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300.45000000000005</v>
      </c>
      <c r="S34" s="42">
        <f t="shared" si="6"/>
        <v>600.90000000000009</v>
      </c>
      <c r="T34" s="59">
        <f>'Übersicht Schützen'!U19</f>
        <v>302.4375</v>
      </c>
      <c r="U34" s="42">
        <f t="shared" si="7"/>
        <v>2419.5</v>
      </c>
      <c r="V34" s="42">
        <f t="shared" si="9"/>
        <v>-3.0999999999994543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Annette Schwarte</v>
      </c>
      <c r="C35" s="91" t="str">
        <f>'Übersicht Schützen'!B20</f>
        <v>Börger II</v>
      </c>
      <c r="D35" s="55">
        <f>'Übersicht Schützen'!C20</f>
        <v>301.2</v>
      </c>
      <c r="E35" s="38">
        <f>'Übersicht Schützen'!D20</f>
        <v>298.2</v>
      </c>
      <c r="F35" s="38">
        <f>'Übersicht Schützen'!E20</f>
        <v>306.10000000000002</v>
      </c>
      <c r="G35" s="38">
        <f>'Übersicht Schützen'!F20</f>
        <v>304.3</v>
      </c>
      <c r="H35" s="38">
        <f>'Übersicht Schützen'!G20</f>
        <v>301.2</v>
      </c>
      <c r="I35" s="38">
        <f>'Übersicht Schützen'!H20</f>
        <v>305.3</v>
      </c>
      <c r="J35" s="56">
        <f>'Übersicht Schützen'!I20</f>
        <v>302.71666666666664</v>
      </c>
      <c r="K35" s="38">
        <f t="shared" si="8"/>
        <v>1816.3</v>
      </c>
      <c r="L35" s="38">
        <f>'Übersicht Schützen'!L20</f>
        <v>296.10000000000002</v>
      </c>
      <c r="M35" s="38">
        <f>'Übersicht Schützen'!M20</f>
        <v>303.10000000000002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299.60000000000002</v>
      </c>
      <c r="S35" s="38">
        <f t="shared" si="6"/>
        <v>599.20000000000005</v>
      </c>
      <c r="T35" s="56">
        <f>'Übersicht Schützen'!U20</f>
        <v>301.9375</v>
      </c>
      <c r="U35" s="38">
        <f t="shared" si="7"/>
        <v>2415.5</v>
      </c>
      <c r="V35" s="38">
        <f t="shared" si="9"/>
        <v>-4</v>
      </c>
    </row>
    <row r="36" spans="1:44" s="51" customFormat="1" ht="18" customHeight="1" x14ac:dyDescent="0.3">
      <c r="A36" s="52">
        <v>20</v>
      </c>
      <c r="B36" s="57" t="str">
        <f>'Übersicht Schützen'!A21</f>
        <v>Margret Pohlmann</v>
      </c>
      <c r="C36" s="92" t="str">
        <f>'Übersicht Schützen'!B21</f>
        <v>Neuvrees II</v>
      </c>
      <c r="D36" s="58">
        <f>'Übersicht Schützen'!C21</f>
        <v>298.39999999999998</v>
      </c>
      <c r="E36" s="42">
        <f>'Übersicht Schützen'!D21</f>
        <v>302.3</v>
      </c>
      <c r="F36" s="42">
        <f>'Übersicht Schützen'!E21</f>
        <v>296.60000000000002</v>
      </c>
      <c r="G36" s="42">
        <f>'Übersicht Schützen'!F21</f>
        <v>302.3</v>
      </c>
      <c r="H36" s="42">
        <f>'Übersicht Schützen'!G21</f>
        <v>306.7</v>
      </c>
      <c r="I36" s="42">
        <f>'Übersicht Schützen'!H21</f>
        <v>301.10000000000002</v>
      </c>
      <c r="J36" s="59">
        <f>'Übersicht Schützen'!I21</f>
        <v>301.23333333333335</v>
      </c>
      <c r="K36" s="42">
        <f t="shared" si="8"/>
        <v>1807.4</v>
      </c>
      <c r="L36" s="42">
        <f>'Übersicht Schützen'!L21</f>
        <v>301.2</v>
      </c>
      <c r="M36" s="42">
        <f>'Übersicht Schützen'!M21</f>
        <v>302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301.60000000000002</v>
      </c>
      <c r="S36" s="42">
        <f t="shared" si="6"/>
        <v>603.20000000000005</v>
      </c>
      <c r="T36" s="59">
        <f>'Übersicht Schützen'!U21</f>
        <v>301.32499999999999</v>
      </c>
      <c r="U36" s="42">
        <f t="shared" si="7"/>
        <v>2410.6000000000004</v>
      </c>
      <c r="V36" s="42">
        <f t="shared" si="9"/>
        <v>-4.8999999999996362</v>
      </c>
    </row>
    <row r="37" spans="1:44" s="51" customFormat="1" ht="18" customHeight="1" x14ac:dyDescent="0.3">
      <c r="A37" s="50">
        <v>21</v>
      </c>
      <c r="B37" s="54" t="str">
        <f>'Übersicht Schützen'!A22</f>
        <v>Helga Meiners</v>
      </c>
      <c r="C37" s="91" t="str">
        <f>'Übersicht Schützen'!B22</f>
        <v>Ostenwalde II</v>
      </c>
      <c r="D37" s="55">
        <f>'Übersicht Schützen'!C22</f>
        <v>302.10000000000002</v>
      </c>
      <c r="E37" s="38">
        <f>'Übersicht Schützen'!D22</f>
        <v>293.39999999999998</v>
      </c>
      <c r="F37" s="38">
        <f>'Übersicht Schützen'!E22</f>
        <v>299.3</v>
      </c>
      <c r="G37" s="38">
        <f>'Übersicht Schützen'!F22</f>
        <v>298.7</v>
      </c>
      <c r="H37" s="38">
        <f>'Übersicht Schützen'!G22</f>
        <v>299.39999999999998</v>
      </c>
      <c r="I37" s="38">
        <f>'Übersicht Schützen'!H22</f>
        <v>299.89999999999998</v>
      </c>
      <c r="J37" s="56">
        <f>'Übersicht Schützen'!I22</f>
        <v>298.8</v>
      </c>
      <c r="K37" s="38">
        <f t="shared" si="8"/>
        <v>1792.8000000000002</v>
      </c>
      <c r="L37" s="38">
        <f>'Übersicht Schützen'!L22</f>
        <v>296.10000000000002</v>
      </c>
      <c r="M37" s="38">
        <f>'Übersicht Schützen'!M22</f>
        <v>291.60000000000002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293.85000000000002</v>
      </c>
      <c r="S37" s="38">
        <f t="shared" si="6"/>
        <v>587.70000000000005</v>
      </c>
      <c r="T37" s="56">
        <f>'Übersicht Schützen'!U22</f>
        <v>297.5625</v>
      </c>
      <c r="U37" s="38">
        <f t="shared" si="7"/>
        <v>2380.5</v>
      </c>
      <c r="V37" s="38">
        <f t="shared" si="9"/>
        <v>-30.100000000000364</v>
      </c>
    </row>
    <row r="38" spans="1:44" s="51" customFormat="1" ht="18" customHeight="1" x14ac:dyDescent="0.3">
      <c r="A38" s="29">
        <v>22</v>
      </c>
      <c r="B38" s="57" t="str">
        <f>'Übersicht Schützen'!A23</f>
        <v>Nina Krömer</v>
      </c>
      <c r="C38" s="92" t="str">
        <f>'Übersicht Schützen'!B23</f>
        <v>Lorup III</v>
      </c>
      <c r="D38" s="58">
        <f>'Übersicht Schützen'!C23</f>
        <v>274.39999999999998</v>
      </c>
      <c r="E38" s="42">
        <f>'Übersicht Schützen'!D23</f>
        <v>292.3</v>
      </c>
      <c r="F38" s="42">
        <f>'Übersicht Schützen'!E23</f>
        <v>304.60000000000002</v>
      </c>
      <c r="G38" s="42">
        <f>'Übersicht Schützen'!F23</f>
        <v>298</v>
      </c>
      <c r="H38" s="42">
        <f>'Übersicht Schützen'!G23</f>
        <v>287.8</v>
      </c>
      <c r="I38" s="42">
        <f>'Übersicht Schützen'!H23</f>
        <v>305.39999999999998</v>
      </c>
      <c r="J38" s="59">
        <f>'Übersicht Schützen'!I23</f>
        <v>293.75</v>
      </c>
      <c r="K38" s="42">
        <f t="shared" si="8"/>
        <v>1762.5</v>
      </c>
      <c r="L38" s="42">
        <f>'Übersicht Schützen'!L23</f>
        <v>299.7</v>
      </c>
      <c r="M38" s="42">
        <f>'Übersicht Schützen'!M23</f>
        <v>292.7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296.2</v>
      </c>
      <c r="S38" s="42">
        <f t="shared" si="6"/>
        <v>592.4</v>
      </c>
      <c r="T38" s="59">
        <f>'Übersicht Schützen'!U23</f>
        <v>294.36249999999995</v>
      </c>
      <c r="U38" s="42">
        <f t="shared" si="7"/>
        <v>2354.9</v>
      </c>
      <c r="V38" s="42">
        <f t="shared" si="9"/>
        <v>-25.599999999999909</v>
      </c>
    </row>
    <row r="39" spans="1:44" s="51" customFormat="1" ht="18" customHeight="1" x14ac:dyDescent="0.3">
      <c r="A39" s="50">
        <v>23</v>
      </c>
      <c r="B39" s="54" t="str">
        <f>'Übersicht Schützen'!A24</f>
        <v>Silvia Junge</v>
      </c>
      <c r="C39" s="91" t="str">
        <f>'Übersicht Schützen'!B24</f>
        <v>Neuvrees II</v>
      </c>
      <c r="D39" s="55">
        <f>'Übersicht Schützen'!C24</f>
        <v>296.5</v>
      </c>
      <c r="E39" s="38">
        <f>'Übersicht Schützen'!D24</f>
        <v>294.8</v>
      </c>
      <c r="F39" s="38">
        <f>'Übersicht Schützen'!E24</f>
        <v>283</v>
      </c>
      <c r="G39" s="38">
        <f>'Übersicht Schützen'!F24</f>
        <v>280.89999999999998</v>
      </c>
      <c r="H39" s="38">
        <f>'Übersicht Schützen'!G24</f>
        <v>290.8</v>
      </c>
      <c r="I39" s="38">
        <f>'Übersicht Schützen'!H24</f>
        <v>299.5</v>
      </c>
      <c r="J39" s="56">
        <f>'Übersicht Schützen'!I24</f>
        <v>290.91666666666663</v>
      </c>
      <c r="K39" s="38">
        <f t="shared" si="8"/>
        <v>1745.4999999999998</v>
      </c>
      <c r="L39" s="38">
        <f>'Übersicht Schützen'!L24</f>
        <v>300.3</v>
      </c>
      <c r="M39" s="38">
        <f>'Übersicht Schützen'!M24</f>
        <v>299.8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300.05</v>
      </c>
      <c r="S39" s="38">
        <f t="shared" si="6"/>
        <v>600.1</v>
      </c>
      <c r="T39" s="56">
        <f>'Übersicht Schützen'!U24</f>
        <v>293.2</v>
      </c>
      <c r="U39" s="38">
        <f t="shared" si="7"/>
        <v>2345.6</v>
      </c>
      <c r="V39" s="38">
        <f t="shared" si="9"/>
        <v>-9.3000000000001819</v>
      </c>
    </row>
    <row r="40" spans="1:44" s="51" customFormat="1" ht="18" customHeight="1" x14ac:dyDescent="0.3">
      <c r="A40" s="52">
        <v>24</v>
      </c>
      <c r="B40" s="57" t="str">
        <f>'Übersicht Schützen'!A25</f>
        <v>Hanna Gebken</v>
      </c>
      <c r="C40" s="92" t="str">
        <f>'Übersicht Schützen'!B25</f>
        <v>Lorup III</v>
      </c>
      <c r="D40" s="58">
        <f>'Übersicht Schützen'!C25</f>
        <v>309.8</v>
      </c>
      <c r="E40" s="42">
        <f>'Übersicht Schützen'!D25</f>
        <v>311.60000000000002</v>
      </c>
      <c r="F40" s="42">
        <f>'Übersicht Schützen'!E25</f>
        <v>309.89999999999998</v>
      </c>
      <c r="G40" s="42">
        <f>'Übersicht Schützen'!F25</f>
        <v>312.2</v>
      </c>
      <c r="H40" s="42">
        <f>'Übersicht Schützen'!G25</f>
        <v>312.10000000000002</v>
      </c>
      <c r="I40" s="42">
        <f>'Übersicht Schützen'!H25</f>
        <v>306.7</v>
      </c>
      <c r="J40" s="59">
        <f>'Übersicht Schützen'!I25</f>
        <v>310.38333333333333</v>
      </c>
      <c r="K40" s="42">
        <f t="shared" si="8"/>
        <v>1862.3</v>
      </c>
      <c r="L40" s="42">
        <f>'Übersicht Schützen'!L25</f>
        <v>309.60000000000002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309.60000000000002</v>
      </c>
      <c r="S40" s="42">
        <f t="shared" si="6"/>
        <v>309.60000000000002</v>
      </c>
      <c r="T40" s="59">
        <f>'Übersicht Schützen'!U25</f>
        <v>310.2714285714286</v>
      </c>
      <c r="U40" s="42">
        <f t="shared" si="7"/>
        <v>2171.9</v>
      </c>
      <c r="V40" s="42">
        <f t="shared" si="9"/>
        <v>-173.69999999999982</v>
      </c>
    </row>
    <row r="41" spans="1:44" s="51" customFormat="1" ht="18" customHeight="1" x14ac:dyDescent="0.3">
      <c r="A41" s="43">
        <v>25</v>
      </c>
      <c r="B41" s="54" t="str">
        <f>'Übersicht Schützen'!A26</f>
        <v>Rita Hanekamp</v>
      </c>
      <c r="C41" s="91" t="str">
        <f>'Übersicht Schützen'!B26</f>
        <v>Spahnharrenstätte I</v>
      </c>
      <c r="D41" s="55">
        <f>'Übersicht Schützen'!C26</f>
        <v>295.10000000000002</v>
      </c>
      <c r="E41" s="38">
        <f>'Übersicht Schützen'!D26</f>
        <v>300.5</v>
      </c>
      <c r="F41" s="38">
        <f>'Übersicht Schützen'!E26</f>
        <v>288.39999999999998</v>
      </c>
      <c r="G41" s="38">
        <f>'Übersicht Schützen'!F26</f>
        <v>296.89999999999998</v>
      </c>
      <c r="H41" s="38">
        <f>'Übersicht Schützen'!G26</f>
        <v>287.8</v>
      </c>
      <c r="I41" s="38">
        <f>'Übersicht Schützen'!H26</f>
        <v>287</v>
      </c>
      <c r="J41" s="56">
        <f>'Übersicht Schützen'!I26</f>
        <v>292.61666666666667</v>
      </c>
      <c r="K41" s="38">
        <f t="shared" si="8"/>
        <v>1755.7</v>
      </c>
      <c r="L41" s="38">
        <f>'Übersicht Schützen'!L26</f>
        <v>0</v>
      </c>
      <c r="M41" s="38">
        <f>'Übersicht Schützen'!M26</f>
        <v>284.89999999999998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284.89999999999998</v>
      </c>
      <c r="S41" s="38">
        <f t="shared" si="6"/>
        <v>284.89999999999998</v>
      </c>
      <c r="T41" s="56">
        <f>'Übersicht Schützen'!U26</f>
        <v>291.51428571428568</v>
      </c>
      <c r="U41" s="38">
        <f t="shared" si="7"/>
        <v>2040.6</v>
      </c>
      <c r="V41" s="38">
        <f t="shared" si="9"/>
        <v>-131.30000000000018</v>
      </c>
    </row>
    <row r="42" spans="1:44" s="51" customFormat="1" ht="18" customHeight="1" x14ac:dyDescent="0.3">
      <c r="A42" s="29">
        <v>26</v>
      </c>
      <c r="B42" s="57" t="str">
        <f>'Übersicht Schützen'!A27</f>
        <v>Sarah Meiners</v>
      </c>
      <c r="C42" s="92" t="str">
        <f>'Übersicht Schützen'!B27</f>
        <v>Ostenwalde II</v>
      </c>
      <c r="D42" s="58">
        <f>'Übersicht Schützen'!C27</f>
        <v>292.60000000000002</v>
      </c>
      <c r="E42" s="42">
        <f>'Übersicht Schützen'!D27</f>
        <v>291.60000000000002</v>
      </c>
      <c r="F42" s="42">
        <f>'Übersicht Schützen'!E27</f>
        <v>286</v>
      </c>
      <c r="G42" s="42">
        <f>'Übersicht Schützen'!F27</f>
        <v>290.39999999999998</v>
      </c>
      <c r="H42" s="42">
        <f>'Übersicht Schützen'!G27</f>
        <v>286.8</v>
      </c>
      <c r="I42" s="42">
        <f>'Übersicht Schützen'!H27</f>
        <v>278.10000000000002</v>
      </c>
      <c r="J42" s="59">
        <f>'Übersicht Schützen'!I27</f>
        <v>287.58333333333331</v>
      </c>
      <c r="K42" s="42">
        <f t="shared" si="8"/>
        <v>1725.5</v>
      </c>
      <c r="L42" s="42">
        <f>'Übersicht Schützen'!L27</f>
        <v>286.3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286.3</v>
      </c>
      <c r="S42" s="42">
        <f t="shared" si="6"/>
        <v>286.3</v>
      </c>
      <c r="T42" s="59">
        <f>'Übersicht Schützen'!U27</f>
        <v>287.39999999999998</v>
      </c>
      <c r="U42" s="42">
        <f t="shared" si="7"/>
        <v>2011.8</v>
      </c>
      <c r="V42" s="42">
        <f t="shared" si="9"/>
        <v>-28.799999999999955</v>
      </c>
    </row>
    <row r="43" spans="1:44" s="51" customFormat="1" ht="18" customHeight="1" x14ac:dyDescent="0.3">
      <c r="A43" s="50">
        <v>27</v>
      </c>
      <c r="B43" s="54" t="str">
        <f>'Übersicht Schützen'!A28</f>
        <v>Petra Dödtmann</v>
      </c>
      <c r="C43" s="91" t="str">
        <f>'Übersicht Schützen'!B28</f>
        <v>Börger II</v>
      </c>
      <c r="D43" s="55">
        <f>'Übersicht Schützen'!C28</f>
        <v>0</v>
      </c>
      <c r="E43" s="38">
        <f>'Übersicht Schützen'!D28</f>
        <v>304.5</v>
      </c>
      <c r="F43" s="38">
        <f>'Übersicht Schützen'!E28</f>
        <v>0</v>
      </c>
      <c r="G43" s="38">
        <f>'Übersicht Schützen'!F28</f>
        <v>315.10000000000002</v>
      </c>
      <c r="H43" s="38">
        <f>'Übersicht Schützen'!G28</f>
        <v>305.39999999999998</v>
      </c>
      <c r="I43" s="38">
        <f>'Übersicht Schützen'!H28</f>
        <v>309.8</v>
      </c>
      <c r="J43" s="56">
        <f>'Übersicht Schützen'!I28</f>
        <v>308.7</v>
      </c>
      <c r="K43" s="38">
        <f t="shared" si="8"/>
        <v>1234.8</v>
      </c>
      <c r="L43" s="38">
        <f>'Übersicht Schützen'!L28</f>
        <v>310.5</v>
      </c>
      <c r="M43" s="38">
        <f>'Übersicht Schützen'!M28</f>
        <v>308.89999999999998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309.7</v>
      </c>
      <c r="S43" s="38">
        <f t="shared" si="6"/>
        <v>619.4</v>
      </c>
      <c r="T43" s="56">
        <f>'Übersicht Schützen'!U28</f>
        <v>309.0333333333333</v>
      </c>
      <c r="U43" s="38">
        <f t="shared" si="7"/>
        <v>1854.1999999999998</v>
      </c>
      <c r="V43" s="38">
        <f t="shared" si="9"/>
        <v>-157.60000000000014</v>
      </c>
    </row>
    <row r="44" spans="1:44" s="51" customFormat="1" ht="18" customHeight="1" x14ac:dyDescent="0.3">
      <c r="A44" s="29">
        <v>28</v>
      </c>
      <c r="B44" s="57" t="str">
        <f>'Übersicht Schützen'!A29</f>
        <v>Sarah Breer</v>
      </c>
      <c r="C44" s="92" t="str">
        <f>'Übersicht Schützen'!B29</f>
        <v>Börger II</v>
      </c>
      <c r="D44" s="58">
        <f>'Übersicht Schützen'!C29</f>
        <v>288.8</v>
      </c>
      <c r="E44" s="42">
        <f>'Übersicht Schützen'!D29</f>
        <v>283.5</v>
      </c>
      <c r="F44" s="42">
        <f>'Übersicht Schützen'!E29</f>
        <v>284.3</v>
      </c>
      <c r="G44" s="42">
        <f>'Übersicht Schützen'!F29</f>
        <v>0</v>
      </c>
      <c r="H44" s="42">
        <f>'Übersicht Schützen'!G29</f>
        <v>266.39999999999998</v>
      </c>
      <c r="I44" s="42">
        <f>'Übersicht Schützen'!H29</f>
        <v>271.85000000000002</v>
      </c>
      <c r="J44" s="59">
        <f>'Übersicht Schützen'!I29</f>
        <v>278.96999999999997</v>
      </c>
      <c r="K44" s="42">
        <f t="shared" si="8"/>
        <v>1394.85</v>
      </c>
      <c r="L44" s="42">
        <f>'Übersicht Schützen'!L29</f>
        <v>266.2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266.2</v>
      </c>
      <c r="S44" s="42">
        <f t="shared" si="6"/>
        <v>266.2</v>
      </c>
      <c r="T44" s="59">
        <f>'Übersicht Schützen'!U29</f>
        <v>276.84166666666664</v>
      </c>
      <c r="U44" s="42">
        <f t="shared" si="7"/>
        <v>1661.05</v>
      </c>
      <c r="V44" s="42">
        <f t="shared" si="9"/>
        <v>-193.14999999999986</v>
      </c>
    </row>
    <row r="45" spans="1:44" s="51" customFormat="1" ht="18" customHeight="1" x14ac:dyDescent="0.3">
      <c r="A45" s="50">
        <v>29</v>
      </c>
      <c r="B45" s="54" t="str">
        <f>'Übersicht Schützen'!A30</f>
        <v>Harma Steenken</v>
      </c>
      <c r="C45" s="91" t="str">
        <f>'Übersicht Schützen'!B30</f>
        <v>Neuvrees II</v>
      </c>
      <c r="D45" s="55">
        <f>'Übersicht Schützen'!C30</f>
        <v>275.89999999999998</v>
      </c>
      <c r="E45" s="38">
        <f>'Übersicht Schützen'!D30</f>
        <v>297.5</v>
      </c>
      <c r="F45" s="38">
        <f>'Übersicht Schützen'!E30</f>
        <v>0</v>
      </c>
      <c r="G45" s="38">
        <f>'Übersicht Schützen'!F30</f>
        <v>268.39999999999998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280.59999999999997</v>
      </c>
      <c r="K45" s="38">
        <f t="shared" si="8"/>
        <v>841.8</v>
      </c>
      <c r="L45" s="38">
        <f>'Übersicht Schützen'!L30</f>
        <v>261.10000000000002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261.10000000000002</v>
      </c>
      <c r="S45" s="38">
        <f t="shared" si="6"/>
        <v>261.10000000000002</v>
      </c>
      <c r="T45" s="56">
        <f>'Übersicht Schützen'!U30</f>
        <v>275.72500000000002</v>
      </c>
      <c r="U45" s="38">
        <f t="shared" si="7"/>
        <v>1102.9000000000001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Margret Büter</v>
      </c>
      <c r="C46" s="92" t="str">
        <f>'Übersicht Schützen'!B31</f>
        <v>Lorup III</v>
      </c>
      <c r="D46" s="58">
        <f>'Übersicht Schützen'!C31</f>
        <v>288.39999999999998</v>
      </c>
      <c r="E46" s="42">
        <f>'Übersicht Schützen'!D31</f>
        <v>277.10000000000002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282.75</v>
      </c>
      <c r="K46" s="42">
        <f t="shared" si="8"/>
        <v>565.5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282.75</v>
      </c>
      <c r="U46" s="42">
        <f t="shared" si="7"/>
        <v>565.5</v>
      </c>
      <c r="V46" s="42">
        <f t="shared" si="9"/>
        <v>-537.40000000000009</v>
      </c>
    </row>
    <row r="47" spans="1:44" s="51" customFormat="1" ht="18" customHeight="1" x14ac:dyDescent="0.3">
      <c r="A47" s="50">
        <v>31</v>
      </c>
      <c r="B47" s="54" t="str">
        <f>'Übersicht Schützen'!A32</f>
        <v>Evelyn Feder</v>
      </c>
      <c r="C47" s="91" t="str">
        <f>'Übersicht Schützen'!B32</f>
        <v>Ostenwalde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299.5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299.5</v>
      </c>
      <c r="S47" s="38">
        <f t="shared" si="6"/>
        <v>299.5</v>
      </c>
      <c r="T47" s="56">
        <f>'Übersicht Schützen'!U32</f>
        <v>299.5</v>
      </c>
      <c r="U47" s="38">
        <f t="shared" si="7"/>
        <v>299.5</v>
      </c>
      <c r="V47" s="38">
        <f t="shared" ref="V47:V50" si="10">(U46-U47)*-1</f>
        <v>-266</v>
      </c>
    </row>
    <row r="48" spans="1:44" s="51" customFormat="1" ht="18" customHeight="1" x14ac:dyDescent="0.3">
      <c r="A48" s="29">
        <v>32</v>
      </c>
      <c r="B48" s="57" t="str">
        <f>'Übersicht Schützen'!A33</f>
        <v>Schütze 35</v>
      </c>
      <c r="C48" s="92" t="str">
        <f>'Übersicht Schützen'!B33</f>
        <v>Spahnharrenstätte I</v>
      </c>
      <c r="D48" s="58">
        <f>'Übersicht Schützen'!C33</f>
        <v>0</v>
      </c>
      <c r="E48" s="42">
        <f>'Übersicht Schützen'!D33</f>
        <v>278.60000000000002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278.60000000000002</v>
      </c>
      <c r="K48" s="42">
        <f t="shared" si="8"/>
        <v>278.60000000000002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278.60000000000002</v>
      </c>
      <c r="U48" s="42">
        <f t="shared" si="7"/>
        <v>278.60000000000002</v>
      </c>
      <c r="V48" s="42">
        <f t="shared" si="10"/>
        <v>-20.899999999999977</v>
      </c>
    </row>
    <row r="49" spans="1:22" s="51" customFormat="1" ht="18" customHeight="1" x14ac:dyDescent="0.3">
      <c r="A49" s="50">
        <v>33</v>
      </c>
      <c r="B49" s="54" t="str">
        <f>'Übersicht Schützen'!A34</f>
        <v>Schütze 17</v>
      </c>
      <c r="C49" s="91" t="str">
        <f>'Übersicht Schützen'!B34</f>
        <v>Börgermoor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-278.60000000000002</v>
      </c>
    </row>
    <row r="50" spans="1:22" s="51" customFormat="1" ht="18" customHeight="1" x14ac:dyDescent="0.3">
      <c r="A50" s="29">
        <v>34</v>
      </c>
      <c r="B50" s="57" t="str">
        <f>'Übersicht Schützen'!A35</f>
        <v>Schütze 18</v>
      </c>
      <c r="C50" s="92" t="str">
        <f>'Übersicht Schützen'!B35</f>
        <v>Börgermoor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Anna -Maria Wimberg</v>
      </c>
      <c r="C51" s="91" t="str">
        <f>'Übersicht Schützen'!B36</f>
        <v>Ostenwalde II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Spahnharrenstätte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300.77241379310351</v>
      </c>
      <c r="E54" s="36">
        <f>IF(Formelhilfe!C45 &gt; 0, SUM(E17:E52)/Formelhilfe!C45, 0)</f>
        <v>301.59032258064519</v>
      </c>
      <c r="F54" s="36">
        <f>IF(Formelhilfe!D45 &gt; 0, SUM(F17:F52)/Formelhilfe!D45, 0)</f>
        <v>303.73333333333329</v>
      </c>
      <c r="G54" s="36">
        <f>IF(Formelhilfe!E45 &gt; 0, SUM(G17:G52)/Formelhilfe!E45, 0)</f>
        <v>305.17142857142846</v>
      </c>
      <c r="H54" s="36">
        <f>IF(Formelhilfe!F45 &gt; 0, SUM(H17:H52)/Formelhilfe!F45, 0)</f>
        <v>301.12142857142857</v>
      </c>
      <c r="I54" s="36">
        <f>IF(Formelhilfe!G45 &gt; 0, SUM(I17:I52)/Formelhilfe!G45, 0)</f>
        <v>303.96607142857147</v>
      </c>
      <c r="J54" s="37">
        <f>IF(SUM(J17:J52)&lt;&gt;0,AVERAGEIF(J17:J52,"&lt;&gt;0"),0)</f>
        <v>301.19311827956994</v>
      </c>
      <c r="K54" s="37">
        <f>IF(SUM(K17:K52)&lt;&gt;0,AVERAGEIF(K17:K52,"&lt;&gt;0"),0)</f>
        <v>1669.6693548387102</v>
      </c>
      <c r="L54" s="36">
        <f>IF(Formelhilfe!I45 &gt; 0, SUM(L17:L52)/Formelhilfe!I45, 0)</f>
        <v>301.92500000000007</v>
      </c>
      <c r="M54" s="36">
        <f>IF(Formelhilfe!J45 &gt; 0, SUM(M17:M52)/Formelhilfe!J45, 0)</f>
        <v>304.4115384615385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301.2700000000001</v>
      </c>
      <c r="S54" s="37">
        <f t="shared" ref="S54:T54" si="12">IF(SUM(S17:S52)&lt;&gt;0,AVERAGEIF(S17:S52,"&lt;&gt;0"),0)</f>
        <v>545.62000000000012</v>
      </c>
      <c r="T54" s="37">
        <f t="shared" si="12"/>
        <v>300.91947544642858</v>
      </c>
      <c r="U54" s="117">
        <f>(K54+S54)</f>
        <v>2215.2893548387101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82" t="str">
        <f>Übersicht!D4</f>
        <v>Börger</v>
      </c>
      <c r="Z1" s="182"/>
    </row>
    <row r="2" spans="1:29" ht="15" customHeight="1" x14ac:dyDescent="0.3">
      <c r="A2" s="93">
        <v>1</v>
      </c>
      <c r="B2" s="111" t="s">
        <v>85</v>
      </c>
      <c r="D2" s="105">
        <f>G46</f>
        <v>912.5</v>
      </c>
      <c r="E2" s="110" t="str">
        <f>IF(H46&gt;4,"Es sind zu viele Schützen in Wertung!"," ")</f>
        <v xml:space="preserve"> </v>
      </c>
      <c r="X2" s="109" t="s">
        <v>31</v>
      </c>
      <c r="Y2" s="183" t="str">
        <f>Übersicht!D3</f>
        <v>18.08.</v>
      </c>
      <c r="Z2" s="182"/>
    </row>
    <row r="3" spans="1:29" ht="15" customHeight="1" x14ac:dyDescent="0.3">
      <c r="A3" s="93">
        <v>2</v>
      </c>
      <c r="B3" s="111" t="s">
        <v>86</v>
      </c>
      <c r="D3" s="105">
        <f>I46</f>
        <v>924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87</v>
      </c>
      <c r="D4" s="105">
        <f>K46</f>
        <v>911.8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88</v>
      </c>
      <c r="D5" s="105">
        <f>M46</f>
        <v>931.6</v>
      </c>
      <c r="E5" s="110" t="str">
        <f>IF(N46&gt;4,"Es sind zu viele Schützen in Wertung!"," ")</f>
        <v xml:space="preserve"> </v>
      </c>
      <c r="W5" s="103"/>
      <c r="X5" s="107" t="s">
        <v>45</v>
      </c>
      <c r="Y5" s="184" t="s">
        <v>91</v>
      </c>
      <c r="Z5" s="185"/>
      <c r="AA5" s="103"/>
    </row>
    <row r="6" spans="1:29" ht="15" customHeight="1" x14ac:dyDescent="0.3">
      <c r="A6" s="93">
        <v>5</v>
      </c>
      <c r="B6" s="111" t="s">
        <v>89</v>
      </c>
      <c r="D6" s="105">
        <f>O46</f>
        <v>911.2</v>
      </c>
      <c r="E6" s="110" t="str">
        <f>IF(P46&gt;4,"Es sind zu viele Schützen in Wertung!"," ")</f>
        <v xml:space="preserve"> </v>
      </c>
      <c r="W6" s="103"/>
      <c r="X6" s="107" t="s">
        <v>44</v>
      </c>
      <c r="Y6" s="184" t="s">
        <v>92</v>
      </c>
      <c r="Z6" s="185"/>
      <c r="AA6" s="103"/>
    </row>
    <row r="7" spans="1:29" ht="15" customHeight="1" x14ac:dyDescent="0.3">
      <c r="A7" s="93">
        <v>6</v>
      </c>
      <c r="B7" s="111" t="s">
        <v>90</v>
      </c>
      <c r="D7" s="105">
        <f>Q46</f>
        <v>919</v>
      </c>
      <c r="E7" s="110" t="str">
        <f>IF(R46&gt;4,"Es sind zu viele Schützen in Wertung!"," ")</f>
        <v xml:space="preserve"> </v>
      </c>
      <c r="W7" s="103"/>
      <c r="X7" s="109" t="s">
        <v>51</v>
      </c>
      <c r="Y7" s="184" t="s">
        <v>93</v>
      </c>
      <c r="Z7" s="185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79" t="s">
        <v>32</v>
      </c>
      <c r="X9" s="180"/>
      <c r="Y9" s="180"/>
      <c r="Z9" s="181"/>
    </row>
    <row r="10" spans="1:29" ht="12.9" customHeight="1" x14ac:dyDescent="0.3">
      <c r="A10" s="93">
        <v>1</v>
      </c>
      <c r="B10" s="151" t="s">
        <v>94</v>
      </c>
      <c r="C10" s="150" t="s">
        <v>85</v>
      </c>
      <c r="D10" s="150">
        <v>300.7</v>
      </c>
      <c r="E10" s="149"/>
      <c r="F10" s="67">
        <f>IF(E10="x","0",D10)</f>
        <v>300.7</v>
      </c>
      <c r="G10" s="67">
        <f>IF(C10=$B$2,F10,0)</f>
        <v>300.7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51" t="s">
        <v>95</v>
      </c>
      <c r="C11" s="150" t="s">
        <v>85</v>
      </c>
      <c r="D11" s="150">
        <v>288.8</v>
      </c>
      <c r="E11" s="149" t="s">
        <v>96</v>
      </c>
      <c r="F11" s="67" t="str">
        <f t="shared" ref="F11:F45" si="0">IF(E11="x","0",D11)</f>
        <v>0</v>
      </c>
      <c r="G11" s="67" t="str">
        <f t="shared" ref="G11:G45" si="1">IF(C11=$B$2,F11,0)</f>
        <v>0</v>
      </c>
      <c r="H11" s="67">
        <f t="shared" ref="H11:H45" si="2">(IF(AND($E11="",$C11=$B$2),1,0))</f>
        <v>0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51" t="s">
        <v>91</v>
      </c>
      <c r="C12" s="150" t="s">
        <v>85</v>
      </c>
      <c r="D12" s="150">
        <v>310.60000000000002</v>
      </c>
      <c r="E12" s="149"/>
      <c r="F12" s="67">
        <f t="shared" si="0"/>
        <v>310.60000000000002</v>
      </c>
      <c r="G12" s="67">
        <f t="shared" si="1"/>
        <v>310.60000000000002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51" t="s">
        <v>97</v>
      </c>
      <c r="C13" s="150" t="s">
        <v>85</v>
      </c>
      <c r="D13" s="150">
        <v>297.5</v>
      </c>
      <c r="E13" s="149"/>
      <c r="F13" s="67">
        <f t="shared" si="0"/>
        <v>297.5</v>
      </c>
      <c r="G13" s="67">
        <f t="shared" si="1"/>
        <v>297.5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51" t="s">
        <v>98</v>
      </c>
      <c r="C14" s="150" t="s">
        <v>85</v>
      </c>
      <c r="D14" s="150">
        <v>301.2</v>
      </c>
      <c r="E14" s="149"/>
      <c r="F14" s="67">
        <f t="shared" si="0"/>
        <v>301.2</v>
      </c>
      <c r="G14" s="67">
        <f t="shared" si="1"/>
        <v>301.2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51" t="s">
        <v>127</v>
      </c>
      <c r="C15" s="150" t="s">
        <v>85</v>
      </c>
      <c r="D15" s="150"/>
      <c r="E15" s="149" t="s">
        <v>96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99</v>
      </c>
      <c r="C16" s="150" t="s">
        <v>86</v>
      </c>
      <c r="D16" s="150">
        <v>308.10000000000002</v>
      </c>
      <c r="E16" s="149"/>
      <c r="F16" s="67">
        <f t="shared" si="0"/>
        <v>308.10000000000002</v>
      </c>
      <c r="G16" s="67">
        <f t="shared" si="1"/>
        <v>0</v>
      </c>
      <c r="H16" s="67">
        <f t="shared" si="2"/>
        <v>0</v>
      </c>
      <c r="I16" s="67">
        <f t="shared" si="3"/>
        <v>308.10000000000002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51" t="s">
        <v>100</v>
      </c>
      <c r="C17" s="150" t="s">
        <v>86</v>
      </c>
      <c r="D17" s="150">
        <v>310.7</v>
      </c>
      <c r="E17" s="149"/>
      <c r="F17" s="67">
        <f t="shared" si="0"/>
        <v>310.7</v>
      </c>
      <c r="G17" s="67">
        <f t="shared" si="1"/>
        <v>0</v>
      </c>
      <c r="H17" s="67">
        <f t="shared" si="2"/>
        <v>0</v>
      </c>
      <c r="I17" s="67">
        <f t="shared" si="3"/>
        <v>310.7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51" t="s">
        <v>101</v>
      </c>
      <c r="C18" s="150" t="s">
        <v>86</v>
      </c>
      <c r="D18" s="150">
        <v>298.39999999999998</v>
      </c>
      <c r="E18" s="149"/>
      <c r="F18" s="67">
        <f t="shared" si="0"/>
        <v>298.39999999999998</v>
      </c>
      <c r="G18" s="67">
        <f t="shared" si="1"/>
        <v>0</v>
      </c>
      <c r="H18" s="67">
        <f t="shared" si="2"/>
        <v>0</v>
      </c>
      <c r="I18" s="67">
        <f t="shared" si="3"/>
        <v>298.39999999999998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51" t="s">
        <v>102</v>
      </c>
      <c r="C19" s="150" t="s">
        <v>86</v>
      </c>
      <c r="D19" s="150">
        <v>275.89999999999998</v>
      </c>
      <c r="E19" s="149" t="s">
        <v>96</v>
      </c>
      <c r="F19" s="67" t="str">
        <f t="shared" si="0"/>
        <v>0</v>
      </c>
      <c r="G19" s="67">
        <f t="shared" si="1"/>
        <v>0</v>
      </c>
      <c r="H19" s="67">
        <f t="shared" si="2"/>
        <v>0</v>
      </c>
      <c r="I19" s="67" t="str">
        <f t="shared" si="3"/>
        <v>0</v>
      </c>
      <c r="J19" s="67">
        <f t="shared" si="4"/>
        <v>0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51" t="s">
        <v>103</v>
      </c>
      <c r="C20" s="150" t="s">
        <v>86</v>
      </c>
      <c r="D20" s="150">
        <v>305.2</v>
      </c>
      <c r="E20" s="149"/>
      <c r="F20" s="67">
        <f t="shared" si="0"/>
        <v>305.2</v>
      </c>
      <c r="G20" s="67">
        <f t="shared" si="1"/>
        <v>0</v>
      </c>
      <c r="H20" s="67">
        <f t="shared" si="2"/>
        <v>0</v>
      </c>
      <c r="I20" s="67">
        <f t="shared" si="3"/>
        <v>305.2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104</v>
      </c>
      <c r="C21" s="150" t="s">
        <v>86</v>
      </c>
      <c r="D21" s="150">
        <v>296.5</v>
      </c>
      <c r="E21" s="149" t="s">
        <v>96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105</v>
      </c>
      <c r="C22" s="150" t="s">
        <v>87</v>
      </c>
      <c r="D22" s="150">
        <v>306.60000000000002</v>
      </c>
      <c r="E22" s="150"/>
      <c r="F22" s="67">
        <f t="shared" si="0"/>
        <v>306.60000000000002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306.60000000000002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51" t="s">
        <v>106</v>
      </c>
      <c r="C23" s="150" t="s">
        <v>87</v>
      </c>
      <c r="D23" s="150">
        <v>298.8</v>
      </c>
      <c r="E23" s="149"/>
      <c r="F23" s="67">
        <f t="shared" si="0"/>
        <v>298.8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298.8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51" t="s">
        <v>107</v>
      </c>
      <c r="C24" s="150" t="s">
        <v>87</v>
      </c>
      <c r="D24" s="150">
        <v>299.3</v>
      </c>
      <c r="E24" s="149"/>
      <c r="F24" s="67">
        <f t="shared" si="0"/>
        <v>299.3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299.3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51" t="s">
        <v>108</v>
      </c>
      <c r="C25" s="150" t="s">
        <v>87</v>
      </c>
      <c r="D25" s="150">
        <v>305.89999999999998</v>
      </c>
      <c r="E25" s="149"/>
      <c r="F25" s="67">
        <f t="shared" si="0"/>
        <v>305.89999999999998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305.89999999999998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51" t="s">
        <v>49</v>
      </c>
      <c r="C26" s="150" t="s">
        <v>87</v>
      </c>
      <c r="D26" s="150"/>
      <c r="E26" s="149" t="s">
        <v>96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51" t="s">
        <v>50</v>
      </c>
      <c r="C27" s="150" t="s">
        <v>87</v>
      </c>
      <c r="D27" s="150"/>
      <c r="E27" s="149" t="s">
        <v>96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109</v>
      </c>
      <c r="C28" s="150" t="s">
        <v>88</v>
      </c>
      <c r="D28" s="150">
        <v>309.8</v>
      </c>
      <c r="E28" s="149"/>
      <c r="F28" s="67">
        <f t="shared" si="0"/>
        <v>309.8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51" t="s">
        <v>110</v>
      </c>
      <c r="C29" s="150" t="s">
        <v>88</v>
      </c>
      <c r="D29" s="150">
        <v>307.60000000000002</v>
      </c>
      <c r="E29" s="149"/>
      <c r="F29" s="67">
        <f t="shared" si="0"/>
        <v>307.60000000000002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51" t="s">
        <v>111</v>
      </c>
      <c r="C30" s="150" t="s">
        <v>88</v>
      </c>
      <c r="D30" s="150">
        <v>305.89999999999998</v>
      </c>
      <c r="E30" s="149"/>
      <c r="F30" s="67">
        <f t="shared" si="0"/>
        <v>305.89999999999998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305.89999999999998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51" t="s">
        <v>112</v>
      </c>
      <c r="C31" s="150" t="s">
        <v>88</v>
      </c>
      <c r="D31" s="150">
        <v>314.2</v>
      </c>
      <c r="E31" s="149"/>
      <c r="F31" s="67">
        <f t="shared" si="0"/>
        <v>314.2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314.2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51" t="s">
        <v>113</v>
      </c>
      <c r="C32" s="150" t="s">
        <v>88</v>
      </c>
      <c r="D32" s="150">
        <v>274.39999999999998</v>
      </c>
      <c r="E32" s="149" t="s">
        <v>96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114</v>
      </c>
      <c r="C33" s="150" t="s">
        <v>88</v>
      </c>
      <c r="D33" s="150">
        <v>288.39999999999998</v>
      </c>
      <c r="E33" s="149" t="s">
        <v>96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0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115</v>
      </c>
      <c r="C34" s="150" t="s">
        <v>89</v>
      </c>
      <c r="D34" s="150">
        <v>292.60000000000002</v>
      </c>
      <c r="E34" s="149"/>
      <c r="F34" s="67">
        <f t="shared" si="0"/>
        <v>292.60000000000002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292.60000000000002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116</v>
      </c>
      <c r="C35" s="150" t="s">
        <v>89</v>
      </c>
      <c r="D35" s="150">
        <v>307.5</v>
      </c>
      <c r="E35" s="149"/>
      <c r="F35" s="67">
        <f t="shared" si="0"/>
        <v>307.5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307.5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117</v>
      </c>
      <c r="C36" s="150" t="s">
        <v>89</v>
      </c>
      <c r="D36" s="150">
        <v>302.10000000000002</v>
      </c>
      <c r="E36" s="149"/>
      <c r="F36" s="67">
        <f t="shared" si="0"/>
        <v>302.10000000000002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302.10000000000002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118</v>
      </c>
      <c r="C37" s="150" t="s">
        <v>89</v>
      </c>
      <c r="D37" s="150">
        <v>301.60000000000002</v>
      </c>
      <c r="E37" s="149"/>
      <c r="F37" s="67">
        <f t="shared" si="0"/>
        <v>301.60000000000002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301.60000000000002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119</v>
      </c>
      <c r="C38" s="150" t="s">
        <v>89</v>
      </c>
      <c r="D38" s="150">
        <v>0</v>
      </c>
      <c r="E38" s="149" t="s">
        <v>96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120</v>
      </c>
      <c r="C39" s="150" t="s">
        <v>89</v>
      </c>
      <c r="D39" s="150">
        <v>0</v>
      </c>
      <c r="E39" s="149" t="s">
        <v>96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121</v>
      </c>
      <c r="C40" s="150" t="s">
        <v>90</v>
      </c>
      <c r="D40" s="150">
        <v>312.10000000000002</v>
      </c>
      <c r="E40" s="149"/>
      <c r="F40" s="67">
        <f t="shared" si="0"/>
        <v>312.10000000000002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312.10000000000002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122</v>
      </c>
      <c r="C41" s="150" t="s">
        <v>90</v>
      </c>
      <c r="D41" s="150">
        <v>302.8</v>
      </c>
      <c r="E41" s="149"/>
      <c r="F41" s="67">
        <f t="shared" si="0"/>
        <v>302.8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302.8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123</v>
      </c>
      <c r="C42" s="150" t="s">
        <v>90</v>
      </c>
      <c r="D42" s="150">
        <v>295.10000000000002</v>
      </c>
      <c r="E42" s="149"/>
      <c r="F42" s="67">
        <f t="shared" si="0"/>
        <v>295.10000000000002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295.10000000000002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124</v>
      </c>
      <c r="C43" s="150" t="s">
        <v>90</v>
      </c>
      <c r="D43" s="150">
        <v>304.10000000000002</v>
      </c>
      <c r="E43" s="149"/>
      <c r="F43" s="67">
        <f t="shared" si="0"/>
        <v>304.10000000000002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304.10000000000002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70</v>
      </c>
      <c r="C44" s="150" t="s">
        <v>90</v>
      </c>
      <c r="D44" s="150"/>
      <c r="E44" s="149" t="s">
        <v>96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71</v>
      </c>
      <c r="C45" s="150" t="s">
        <v>90</v>
      </c>
      <c r="D45" s="150"/>
      <c r="E45" s="149" t="s">
        <v>96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912.5</v>
      </c>
      <c r="H46" s="67">
        <f>SUM(H10:H45)</f>
        <v>4</v>
      </c>
      <c r="I46" s="67">
        <f>LARGE(I10:I45,1)+LARGE(I10:I45,2)+LARGE(I10:I45,3)</f>
        <v>924</v>
      </c>
      <c r="J46" s="67">
        <f>SUM(J10:J45)</f>
        <v>4</v>
      </c>
      <c r="K46" s="67">
        <f>LARGE(K10:K45,1)+LARGE(K10:K45,2)+LARGE(K10:K45,3)</f>
        <v>911.8</v>
      </c>
      <c r="L46" s="67">
        <f>SUM(L10:L45)</f>
        <v>4</v>
      </c>
      <c r="M46" s="67">
        <f>LARGE(M10:M45,1)+LARGE(M10:M45,2)+LARGE(M10:M45,3)</f>
        <v>931.6</v>
      </c>
      <c r="N46" s="67">
        <f>SUM(N10:N45)</f>
        <v>4</v>
      </c>
      <c r="O46" s="67">
        <f>LARGE(O10:O45,1)+LARGE(O10:O45,2)+LARGE(O10:O45,3)</f>
        <v>911.2</v>
      </c>
      <c r="P46" s="67">
        <f>SUM(P10:P45)</f>
        <v>4</v>
      </c>
      <c r="Q46" s="67">
        <f>LARGE(Q10:Q45,1)+LARGE(Q10:Q45,2)+LARGE(Q10:Q45,3)</f>
        <v>919</v>
      </c>
      <c r="R46" s="67">
        <f>SUM(R10:S45)</f>
        <v>4</v>
      </c>
    </row>
    <row r="47" spans="1:29" ht="15" customHeight="1" x14ac:dyDescent="0.3">
      <c r="C47" s="67" t="s">
        <v>59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Übersicht!E4</f>
        <v>Neuvrees</v>
      </c>
      <c r="X1" s="186"/>
    </row>
    <row r="2" spans="1:29" x14ac:dyDescent="0.3">
      <c r="A2" s="106">
        <v>1</v>
      </c>
      <c r="B2" s="64" t="str">
        <f>'Wettkampf 1'!B2</f>
        <v>Börger II</v>
      </c>
      <c r="D2" s="73">
        <f>G46</f>
        <v>915.59999999999991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Übersicht!E3</f>
        <v>01.09.</v>
      </c>
      <c r="X2" s="186"/>
    </row>
    <row r="3" spans="1:29" x14ac:dyDescent="0.3">
      <c r="A3" s="106">
        <v>2</v>
      </c>
      <c r="B3" s="64" t="str">
        <f>'Wettkampf 1'!B3</f>
        <v>Neuvrees II</v>
      </c>
      <c r="D3" s="73">
        <f>I46</f>
        <v>921.90000000000009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914.6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931.30000000000007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100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913.99999999999989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125</v>
      </c>
      <c r="X6" s="188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932.89999999999986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100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2">
        <v>303.7</v>
      </c>
      <c r="E10" s="153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2">
        <v>283.5</v>
      </c>
      <c r="E11" s="153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2">
        <v>307.39999999999998</v>
      </c>
      <c r="E12" s="153"/>
      <c r="F12" s="68">
        <f t="shared" si="0"/>
        <v>307.39999999999998</v>
      </c>
      <c r="G12" s="69">
        <f t="shared" si="1"/>
        <v>307.39999999999998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2">
        <v>298.7</v>
      </c>
      <c r="E13" s="153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2">
        <v>298.2</v>
      </c>
      <c r="E14" s="153"/>
      <c r="F14" s="68">
        <f t="shared" si="0"/>
        <v>298.2</v>
      </c>
      <c r="G14" s="69">
        <f t="shared" si="1"/>
        <v>298.2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2">
        <v>304.5</v>
      </c>
      <c r="E15" s="153"/>
      <c r="F15" s="68">
        <f t="shared" si="0"/>
        <v>304.5</v>
      </c>
      <c r="G15" s="69">
        <f t="shared" si="1"/>
        <v>304.5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2">
        <v>305.2</v>
      </c>
      <c r="E16" s="153"/>
      <c r="F16" s="68">
        <f t="shared" si="0"/>
        <v>305.2</v>
      </c>
      <c r="G16" s="69">
        <f t="shared" si="1"/>
        <v>0</v>
      </c>
      <c r="H16" s="69">
        <f t="shared" si="2"/>
        <v>0</v>
      </c>
      <c r="I16" s="69">
        <f t="shared" si="3"/>
        <v>305.2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2">
        <v>311.3</v>
      </c>
      <c r="E17" s="153"/>
      <c r="F17" s="68">
        <f t="shared" si="0"/>
        <v>311.3</v>
      </c>
      <c r="G17" s="69">
        <f t="shared" si="1"/>
        <v>0</v>
      </c>
      <c r="H17" s="69">
        <f t="shared" si="2"/>
        <v>0</v>
      </c>
      <c r="I17" s="69">
        <f t="shared" si="3"/>
        <v>311.3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2">
        <v>302.3</v>
      </c>
      <c r="E18" s="153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2">
        <v>297.5</v>
      </c>
      <c r="E19" s="153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2">
        <v>305.39999999999998</v>
      </c>
      <c r="E20" s="153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2">
        <v>294.8</v>
      </c>
      <c r="E21" s="153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2">
        <v>308.5</v>
      </c>
      <c r="E22" s="153"/>
      <c r="F22" s="68">
        <f t="shared" si="0"/>
        <v>308.5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2">
        <v>302.39999999999998</v>
      </c>
      <c r="E23" s="153"/>
      <c r="F23" s="68">
        <f t="shared" si="0"/>
        <v>302.39999999999998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302.39999999999998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2">
        <v>300.10000000000002</v>
      </c>
      <c r="E24" s="153"/>
      <c r="F24" s="68">
        <f t="shared" si="0"/>
        <v>300.10000000000002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300.10000000000002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2">
        <v>303.7</v>
      </c>
      <c r="E25" s="153"/>
      <c r="F25" s="68">
        <f t="shared" si="0"/>
        <v>303.7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2">
        <v>0</v>
      </c>
      <c r="E26" s="153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2">
        <v>0</v>
      </c>
      <c r="E27" s="153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2">
        <v>311.60000000000002</v>
      </c>
      <c r="E28" s="153"/>
      <c r="F28" s="68">
        <f t="shared" si="0"/>
        <v>311.60000000000002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2">
        <v>303.8</v>
      </c>
      <c r="E29" s="153"/>
      <c r="F29" s="68">
        <f t="shared" si="0"/>
        <v>303.8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303.8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2">
        <v>306.39999999999998</v>
      </c>
      <c r="E30" s="153"/>
      <c r="F30" s="68">
        <f t="shared" si="0"/>
        <v>306.39999999999998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2">
        <v>313.3</v>
      </c>
      <c r="E31" s="153"/>
      <c r="F31" s="68">
        <f t="shared" si="0"/>
        <v>313.3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2">
        <v>292.3</v>
      </c>
      <c r="E32" s="153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2">
        <v>277.10000000000002</v>
      </c>
      <c r="E33" s="153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2">
        <v>291.60000000000002</v>
      </c>
      <c r="E34" s="153"/>
      <c r="F34" s="68">
        <f t="shared" si="0"/>
        <v>291.60000000000002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291.60000000000002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2">
        <v>293.39999999999998</v>
      </c>
      <c r="E36" s="153"/>
      <c r="F36" s="68">
        <f t="shared" si="0"/>
        <v>293.39999999999998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293.39999999999998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2">
        <v>308.7</v>
      </c>
      <c r="E37" s="153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2">
        <v>0</v>
      </c>
      <c r="E38" s="153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2">
        <v>0</v>
      </c>
      <c r="E39" s="153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2">
        <v>312.7</v>
      </c>
      <c r="E40" s="153"/>
      <c r="F40" s="68">
        <f t="shared" si="0"/>
        <v>312.7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2">
        <v>311.89999999999998</v>
      </c>
      <c r="E41" s="153"/>
      <c r="F41" s="68">
        <f t="shared" si="0"/>
        <v>311.89999999999998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2">
        <v>300.5</v>
      </c>
      <c r="E42" s="153"/>
      <c r="F42" s="68">
        <f t="shared" si="0"/>
        <v>300.5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300.5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2">
        <v>308.3</v>
      </c>
      <c r="E43" s="153"/>
      <c r="F43" s="68">
        <f t="shared" si="0"/>
        <v>308.3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308.3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2">
        <v>278.60000000000002</v>
      </c>
      <c r="E44" s="153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2">
        <v>0</v>
      </c>
      <c r="E45" s="153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915.59999999999991</v>
      </c>
      <c r="H46" s="69">
        <f>SUM(H10:H45)</f>
        <v>4</v>
      </c>
      <c r="I46" s="69">
        <f>LARGE(I10:I45,1)+LARGE(I10:I45,2)+LARGE(I10:I45,3)</f>
        <v>921.90000000000009</v>
      </c>
      <c r="J46" s="69">
        <f>SUM(J10:J45)</f>
        <v>4</v>
      </c>
      <c r="K46" s="69">
        <f>LARGE(K10:K45,1)+LARGE(K10:K45,2)+LARGE(K10:K45,3)</f>
        <v>914.6</v>
      </c>
      <c r="L46" s="69">
        <f>SUM(L10:L45)</f>
        <v>4</v>
      </c>
      <c r="M46" s="69">
        <f>LARGE(M10:M45,1)+LARGE(M10:M45,2)+LARGE(M10:M45,3)</f>
        <v>931.30000000000007</v>
      </c>
      <c r="N46" s="69">
        <f>SUM(N10:N45)</f>
        <v>4</v>
      </c>
      <c r="O46" s="69">
        <f>LARGE(O10:O45,1)+LARGE(O10:O45,2)+LARGE(O10:O45,3)</f>
        <v>913.99999999999989</v>
      </c>
      <c r="P46" s="69">
        <f>SUM(P10:P45)</f>
        <v>4</v>
      </c>
      <c r="Q46" s="69">
        <f>LARGE(Q10:Q45,1)+LARGE(Q10:Q45,2)+LARGE(Q10:Q45,3)</f>
        <v>932.89999999999986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Übersicht!F4</f>
        <v>Börgermoor</v>
      </c>
      <c r="X1" s="186"/>
    </row>
    <row r="2" spans="1:29" x14ac:dyDescent="0.3">
      <c r="A2" s="106">
        <v>1</v>
      </c>
      <c r="B2" s="64" t="str">
        <f>'Wettkampf 1'!B2</f>
        <v>Börger II</v>
      </c>
      <c r="D2" s="73">
        <f>G46</f>
        <v>922.7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Übersicht!F3</f>
        <v>15.09.</v>
      </c>
      <c r="X2" s="186"/>
    </row>
    <row r="3" spans="1:29" x14ac:dyDescent="0.3">
      <c r="A3" s="106">
        <v>2</v>
      </c>
      <c r="B3" s="64" t="str">
        <f>'Wettkampf 1'!B3</f>
        <v>Neuvrees II</v>
      </c>
      <c r="D3" s="73">
        <f>I46</f>
        <v>925.5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922.2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927.6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105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924.3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126</v>
      </c>
      <c r="X6" s="188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105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4">
        <v>305.3</v>
      </c>
      <c r="E10" s="155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4">
        <v>284.3</v>
      </c>
      <c r="E11" s="155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4">
        <v>311.3</v>
      </c>
      <c r="E12" s="155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4">
        <v>307.5</v>
      </c>
      <c r="E13" s="155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4">
        <v>306.10000000000002</v>
      </c>
      <c r="E14" s="155"/>
      <c r="F14" s="68">
        <f t="shared" si="0"/>
        <v>306.10000000000002</v>
      </c>
      <c r="G14" s="69">
        <f t="shared" si="1"/>
        <v>306.10000000000002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4">
        <v>0</v>
      </c>
      <c r="E15" s="155" t="s">
        <v>96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4">
        <v>309.7</v>
      </c>
      <c r="E16" s="155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4">
        <v>309</v>
      </c>
      <c r="E17" s="155"/>
      <c r="F17" s="68">
        <f t="shared" si="0"/>
        <v>309</v>
      </c>
      <c r="G17" s="69">
        <f t="shared" si="1"/>
        <v>0</v>
      </c>
      <c r="H17" s="69">
        <f t="shared" si="2"/>
        <v>0</v>
      </c>
      <c r="I17" s="69">
        <f t="shared" si="3"/>
        <v>309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4">
        <v>296.60000000000002</v>
      </c>
      <c r="E18" s="155"/>
      <c r="F18" s="68">
        <f t="shared" si="0"/>
        <v>296.60000000000002</v>
      </c>
      <c r="G18" s="69">
        <f t="shared" si="1"/>
        <v>0</v>
      </c>
      <c r="H18" s="69">
        <f t="shared" si="2"/>
        <v>0</v>
      </c>
      <c r="I18" s="69">
        <f t="shared" si="3"/>
        <v>296.60000000000002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4">
        <v>0</v>
      </c>
      <c r="E19" s="15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4">
        <v>306.8</v>
      </c>
      <c r="E20" s="155"/>
      <c r="F20" s="68">
        <f t="shared" si="0"/>
        <v>306.8</v>
      </c>
      <c r="G20" s="69">
        <f t="shared" si="1"/>
        <v>0</v>
      </c>
      <c r="H20" s="69">
        <f t="shared" si="2"/>
        <v>0</v>
      </c>
      <c r="I20" s="69">
        <f t="shared" si="3"/>
        <v>306.8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4">
        <v>283</v>
      </c>
      <c r="E21" s="15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4">
        <v>309.8</v>
      </c>
      <c r="E22" s="155"/>
      <c r="F22" s="68">
        <f t="shared" si="0"/>
        <v>309.8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4">
        <v>306.2</v>
      </c>
      <c r="E23" s="155"/>
      <c r="F23" s="68">
        <f t="shared" si="0"/>
        <v>306.2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306.2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4">
        <v>306.2</v>
      </c>
      <c r="E24" s="155"/>
      <c r="F24" s="68">
        <f t="shared" si="0"/>
        <v>306.2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4">
        <v>300</v>
      </c>
      <c r="E25" s="155"/>
      <c r="F25" s="68">
        <f t="shared" si="0"/>
        <v>300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4">
        <v>0</v>
      </c>
      <c r="E26" s="15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4">
        <v>0</v>
      </c>
      <c r="E27" s="15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4">
        <v>309.89999999999998</v>
      </c>
      <c r="E28" s="155"/>
      <c r="F28" s="68">
        <f t="shared" si="0"/>
        <v>309.89999999999998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4">
        <v>299.89999999999998</v>
      </c>
      <c r="E29" s="155"/>
      <c r="F29" s="68">
        <f t="shared" si="0"/>
        <v>299.89999999999998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4">
        <v>303.89999999999998</v>
      </c>
      <c r="E30" s="155"/>
      <c r="F30" s="68">
        <f t="shared" si="0"/>
        <v>303.89999999999998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4">
        <v>313.8</v>
      </c>
      <c r="E31" s="155"/>
      <c r="F31" s="68">
        <f t="shared" si="0"/>
        <v>313.8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4">
        <v>304.60000000000002</v>
      </c>
      <c r="E32" s="155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4">
        <v>0</v>
      </c>
      <c r="E33" s="15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4">
        <v>286</v>
      </c>
      <c r="E34" s="155"/>
      <c r="F34" s="68">
        <f t="shared" si="0"/>
        <v>286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4">
        <v>316.60000000000002</v>
      </c>
      <c r="E35" s="155"/>
      <c r="F35" s="68">
        <f t="shared" si="0"/>
        <v>316.60000000000002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4">
        <v>299.3</v>
      </c>
      <c r="E36" s="155"/>
      <c r="F36" s="68">
        <f t="shared" si="0"/>
        <v>299.3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4">
        <v>308.39999999999998</v>
      </c>
      <c r="E37" s="155"/>
      <c r="F37" s="68">
        <f t="shared" si="0"/>
        <v>308.39999999999998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4">
        <v>0</v>
      </c>
      <c r="E38" s="15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4">
        <v>0</v>
      </c>
      <c r="E39" s="15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4">
        <v>315.10000000000002</v>
      </c>
      <c r="E40" s="155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4">
        <v>305</v>
      </c>
      <c r="E41" s="155"/>
      <c r="F41" s="68">
        <f t="shared" si="0"/>
        <v>305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4">
        <v>288.39999999999998</v>
      </c>
      <c r="E42" s="155"/>
      <c r="F42" s="68">
        <f t="shared" si="0"/>
        <v>288.39999999999998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288.39999999999998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4">
        <v>308.10000000000002</v>
      </c>
      <c r="E43" s="155"/>
      <c r="F43" s="68">
        <f t="shared" si="0"/>
        <v>308.10000000000002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4">
        <v>0</v>
      </c>
      <c r="E44" s="15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4">
        <v>0</v>
      </c>
      <c r="E45" s="15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922.7</v>
      </c>
      <c r="H46" s="69">
        <f>SUM(H10:H45)</f>
        <v>3</v>
      </c>
      <c r="I46" s="69">
        <f>LARGE(I10:I45,1)+LARGE(I10:I45,2)+LARGE(I10:I45,3)</f>
        <v>925.5</v>
      </c>
      <c r="J46" s="69">
        <f>SUM(J10:J45)</f>
        <v>4</v>
      </c>
      <c r="K46" s="69">
        <f>LARGE(K10:K45,1)+LARGE(K10:K45,2)+LARGE(K10:K45,3)</f>
        <v>922.2</v>
      </c>
      <c r="L46" s="69">
        <f>SUM(L10:L45)</f>
        <v>4</v>
      </c>
      <c r="M46" s="69">
        <f>LARGE(M10:M45,1)+LARGE(M10:M45,2)+LARGE(M10:M45,3)</f>
        <v>927.6</v>
      </c>
      <c r="N46" s="69">
        <f>SUM(N10:N45)</f>
        <v>4</v>
      </c>
      <c r="O46" s="69">
        <f>LARGE(O10:O45,1)+LARGE(O10:O45,2)+LARGE(O10:O45,3)</f>
        <v>924.3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1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Übersicht!G4</f>
        <v>Lorup</v>
      </c>
      <c r="X1" s="186"/>
    </row>
    <row r="2" spans="1:29" x14ac:dyDescent="0.3">
      <c r="A2" s="106">
        <v>1</v>
      </c>
      <c r="B2" s="64" t="str">
        <f>'Wettkampf 1'!B2</f>
        <v>Börger II</v>
      </c>
      <c r="D2" s="73">
        <f>G46</f>
        <v>935.3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Übersicht!G3</f>
        <v>29.09.</v>
      </c>
      <c r="X2" s="186"/>
    </row>
    <row r="3" spans="1:29" x14ac:dyDescent="0.3">
      <c r="A3" s="106">
        <v>2</v>
      </c>
      <c r="B3" s="64" t="str">
        <f>'Wettkampf 1'!B3</f>
        <v>Neuvrees II</v>
      </c>
      <c r="D3" s="73">
        <f>I46</f>
        <v>931.30000000000007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933.2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933.5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111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918.2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928.90000000000009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109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6">
        <v>305</v>
      </c>
      <c r="E10" s="157"/>
      <c r="F10" s="68">
        <f>IF(E10="x","0",D10)</f>
        <v>305</v>
      </c>
      <c r="G10" s="69">
        <f>IF(C10=$B$2,F10,0)</f>
        <v>305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6"/>
      <c r="E11" s="157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6">
        <v>315.2</v>
      </c>
      <c r="E12" s="157"/>
      <c r="F12" s="68">
        <f t="shared" si="0"/>
        <v>315.2</v>
      </c>
      <c r="G12" s="69">
        <f t="shared" si="1"/>
        <v>315.2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6">
        <v>308.89999999999998</v>
      </c>
      <c r="E13" s="157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6">
        <v>304.3</v>
      </c>
      <c r="E14" s="157"/>
      <c r="F14" s="68">
        <f t="shared" si="0"/>
        <v>304.3</v>
      </c>
      <c r="G14" s="69">
        <f t="shared" si="1"/>
        <v>304.3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6">
        <v>315.10000000000002</v>
      </c>
      <c r="E15" s="157"/>
      <c r="F15" s="68">
        <f t="shared" si="0"/>
        <v>315.10000000000002</v>
      </c>
      <c r="G15" s="69">
        <f t="shared" si="1"/>
        <v>315.10000000000002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6">
        <v>312.60000000000002</v>
      </c>
      <c r="E16" s="157"/>
      <c r="F16" s="68">
        <f t="shared" si="0"/>
        <v>312.60000000000002</v>
      </c>
      <c r="G16" s="69">
        <f t="shared" si="1"/>
        <v>0</v>
      </c>
      <c r="H16" s="69">
        <f t="shared" si="2"/>
        <v>0</v>
      </c>
      <c r="I16" s="69">
        <f t="shared" si="3"/>
        <v>312.60000000000002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6">
        <v>307.39999999999998</v>
      </c>
      <c r="E17" s="157"/>
      <c r="F17" s="68">
        <f t="shared" si="0"/>
        <v>307.39999999999998</v>
      </c>
      <c r="G17" s="69">
        <f t="shared" si="1"/>
        <v>0</v>
      </c>
      <c r="H17" s="69">
        <f t="shared" si="2"/>
        <v>0</v>
      </c>
      <c r="I17" s="69">
        <f t="shared" si="3"/>
        <v>307.39999999999998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6">
        <v>302.3</v>
      </c>
      <c r="E18" s="157"/>
      <c r="F18" s="68">
        <f t="shared" si="0"/>
        <v>302.3</v>
      </c>
      <c r="G18" s="69">
        <f t="shared" si="1"/>
        <v>0</v>
      </c>
      <c r="H18" s="69">
        <f t="shared" si="2"/>
        <v>0</v>
      </c>
      <c r="I18" s="69">
        <f t="shared" si="3"/>
        <v>302.3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6">
        <v>268.39999999999998</v>
      </c>
      <c r="E19" s="157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6">
        <v>311.3</v>
      </c>
      <c r="E20" s="157"/>
      <c r="F20" s="68">
        <f t="shared" si="0"/>
        <v>311.3</v>
      </c>
      <c r="G20" s="69">
        <f t="shared" si="1"/>
        <v>0</v>
      </c>
      <c r="H20" s="69">
        <f t="shared" si="2"/>
        <v>0</v>
      </c>
      <c r="I20" s="69">
        <f t="shared" si="3"/>
        <v>311.3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6">
        <v>280.89999999999998</v>
      </c>
      <c r="E21" s="157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6">
        <v>310.10000000000002</v>
      </c>
      <c r="E22" s="157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6">
        <v>310.5</v>
      </c>
      <c r="E23" s="157"/>
      <c r="F23" s="68">
        <f t="shared" si="0"/>
        <v>310.5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6">
        <v>312.60000000000002</v>
      </c>
      <c r="E24" s="157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6">
        <v>308.5</v>
      </c>
      <c r="E25" s="157"/>
      <c r="F25" s="68">
        <f t="shared" si="0"/>
        <v>308.5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6"/>
      <c r="E26" s="157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6"/>
      <c r="E27" s="157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6">
        <v>312.2</v>
      </c>
      <c r="E28" s="157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6">
        <v>305.8</v>
      </c>
      <c r="E29" s="157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6">
        <v>306.2</v>
      </c>
      <c r="E30" s="157"/>
      <c r="F30" s="68">
        <f t="shared" si="0"/>
        <v>306.2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6">
        <v>315.10000000000002</v>
      </c>
      <c r="E31" s="15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6">
        <v>298</v>
      </c>
      <c r="E32" s="157"/>
      <c r="F32" s="68">
        <f t="shared" si="0"/>
        <v>298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6"/>
      <c r="E33" s="157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6">
        <v>290.39999999999998</v>
      </c>
      <c r="E34" s="157"/>
      <c r="F34" s="68">
        <f t="shared" si="0"/>
        <v>290.39999999999998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290.39999999999998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6">
        <v>315</v>
      </c>
      <c r="E35" s="157"/>
      <c r="F35" s="68">
        <f t="shared" si="0"/>
        <v>315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6">
        <v>298.7</v>
      </c>
      <c r="E36" s="157"/>
      <c r="F36" s="68">
        <f t="shared" si="0"/>
        <v>298.7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298.7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6">
        <v>304.5</v>
      </c>
      <c r="E37" s="157"/>
      <c r="F37" s="68">
        <f t="shared" si="0"/>
        <v>304.5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304.5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6"/>
      <c r="E38" s="157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6"/>
      <c r="E39" s="157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6">
        <v>316.10000000000002</v>
      </c>
      <c r="E40" s="157"/>
      <c r="F40" s="68">
        <f t="shared" si="0"/>
        <v>316.10000000000002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6">
        <v>302</v>
      </c>
      <c r="E41" s="157"/>
      <c r="F41" s="68">
        <f t="shared" si="0"/>
        <v>302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6">
        <v>296.89999999999998</v>
      </c>
      <c r="E42" s="157"/>
      <c r="F42" s="68">
        <f t="shared" si="0"/>
        <v>296.89999999999998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296.89999999999998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6">
        <v>310.8</v>
      </c>
      <c r="E43" s="157"/>
      <c r="F43" s="68">
        <f t="shared" si="0"/>
        <v>310.8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310.8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6"/>
      <c r="E44" s="157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6"/>
      <c r="E45" s="157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935.3</v>
      </c>
      <c r="H46" s="69">
        <f>SUM(H10:H45)</f>
        <v>4</v>
      </c>
      <c r="I46" s="69">
        <f>LARGE(I10:I45,1)+LARGE(I10:I45,2)+LARGE(I10:I45,3)</f>
        <v>931.30000000000007</v>
      </c>
      <c r="J46" s="69">
        <f>SUM(J10:J45)</f>
        <v>4</v>
      </c>
      <c r="K46" s="69">
        <f>LARGE(K10:K45,1)+LARGE(K10:K45,2)+LARGE(K10:K45,3)</f>
        <v>933.2</v>
      </c>
      <c r="L46" s="69">
        <f>SUM(L10:L45)</f>
        <v>4</v>
      </c>
      <c r="M46" s="69">
        <f>LARGE(M10:M45,1)+LARGE(M10:M45,2)+LARGE(M10:M45,3)</f>
        <v>933.5</v>
      </c>
      <c r="N46" s="69">
        <f>SUM(N10:N45)</f>
        <v>4</v>
      </c>
      <c r="O46" s="69">
        <f>LARGE(O10:O45,1)+LARGE(O10:O45,2)+LARGE(O10:O45,3)</f>
        <v>918.2</v>
      </c>
      <c r="P46" s="69">
        <f>SUM(P10:P45)</f>
        <v>4</v>
      </c>
      <c r="Q46" s="69">
        <f>LARGE(Q10:Q45,1)+LARGE(Q10:Q45,2)+LARGE(Q10:Q45,3)</f>
        <v>928.90000000000009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Q19dRT3iJkqbTsBeUw32OFHqqqMrXJimHLWL29jMgh1J8pxiP6Ce0RZbuN5Yn4rcjJkPLIEjfs8L4DTEl3PKfw==" saltValue="l7iaLCzRvPrOkuNE5G3TyA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Übersicht!H4</f>
        <v>Ostenwalde</v>
      </c>
      <c r="X1" s="186"/>
    </row>
    <row r="2" spans="1:29" x14ac:dyDescent="0.3">
      <c r="A2" s="106">
        <v>1</v>
      </c>
      <c r="B2" s="64" t="str">
        <f>'Wettkampf 1'!B2</f>
        <v>Börger II</v>
      </c>
      <c r="D2" s="73">
        <f>G46</f>
        <v>921.1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Übersicht!H3</f>
        <v>13.10.</v>
      </c>
      <c r="X2" s="186"/>
    </row>
    <row r="3" spans="1:29" x14ac:dyDescent="0.3">
      <c r="A3" s="106">
        <v>2</v>
      </c>
      <c r="B3" s="64" t="str">
        <f>'Wettkampf 1'!B3</f>
        <v>Neuvrees II</v>
      </c>
      <c r="D3" s="73">
        <f>I46</f>
        <v>913.8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Börgermoor I</v>
      </c>
      <c r="D4" s="73">
        <f>K46</f>
        <v>921.90000000000009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III</v>
      </c>
      <c r="D5" s="73">
        <f>M46</f>
        <v>920.3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128</v>
      </c>
      <c r="X5" s="185"/>
      <c r="Y5" s="76"/>
    </row>
    <row r="6" spans="1:29" x14ac:dyDescent="0.3">
      <c r="A6" s="106">
        <v>5</v>
      </c>
      <c r="B6" s="64" t="str">
        <f>'Wettkampf 1'!B6</f>
        <v>Ostenwalde II</v>
      </c>
      <c r="D6" s="73">
        <f>O46</f>
        <v>907.8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9" x14ac:dyDescent="0.3">
      <c r="A7" s="106">
        <v>6</v>
      </c>
      <c r="B7" s="64" t="str">
        <f>'Wettkampf 1'!B7</f>
        <v>Spahnharrenstätte I</v>
      </c>
      <c r="D7" s="73">
        <f>Q46</f>
        <v>917.3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128</v>
      </c>
      <c r="X7" s="190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9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58">
        <v>301</v>
      </c>
      <c r="E10" s="159" t="s">
        <v>96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58">
        <v>266.39999999999998</v>
      </c>
      <c r="E11" s="15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58">
        <v>311.3</v>
      </c>
      <c r="E12" s="159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58">
        <v>304.39999999999998</v>
      </c>
      <c r="E13" s="159"/>
      <c r="F13" s="68">
        <f t="shared" si="0"/>
        <v>304.39999999999998</v>
      </c>
      <c r="G13" s="69">
        <f t="shared" si="1"/>
        <v>304.39999999999998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58">
        <v>301.2</v>
      </c>
      <c r="E14" s="159"/>
      <c r="F14" s="68">
        <f t="shared" si="0"/>
        <v>301.2</v>
      </c>
      <c r="G14" s="69">
        <f t="shared" si="1"/>
        <v>301.2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58">
        <v>305.39999999999998</v>
      </c>
      <c r="E15" s="159"/>
      <c r="F15" s="68">
        <f t="shared" si="0"/>
        <v>305.39999999999998</v>
      </c>
      <c r="G15" s="69">
        <f t="shared" si="1"/>
        <v>305.39999999999998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58">
        <v>301.39999999999998</v>
      </c>
      <c r="E16" s="159"/>
      <c r="F16" s="68">
        <f t="shared" si="0"/>
        <v>301.39999999999998</v>
      </c>
      <c r="G16" s="69">
        <f t="shared" si="1"/>
        <v>0</v>
      </c>
      <c r="H16" s="69">
        <f t="shared" si="2"/>
        <v>0</v>
      </c>
      <c r="I16" s="69">
        <f t="shared" si="3"/>
        <v>301.39999999999998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58">
        <v>301.7</v>
      </c>
      <c r="E17" s="159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58">
        <v>306.7</v>
      </c>
      <c r="E18" s="159"/>
      <c r="F18" s="68">
        <f t="shared" si="0"/>
        <v>306.7</v>
      </c>
      <c r="G18" s="69">
        <f t="shared" si="1"/>
        <v>0</v>
      </c>
      <c r="H18" s="69">
        <f t="shared" si="2"/>
        <v>0</v>
      </c>
      <c r="I18" s="69">
        <f t="shared" si="3"/>
        <v>306.7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58"/>
      <c r="E19" s="15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58">
        <v>305.39999999999998</v>
      </c>
      <c r="E20" s="159"/>
      <c r="F20" s="68">
        <f t="shared" si="0"/>
        <v>305.39999999999998</v>
      </c>
      <c r="G20" s="69">
        <f t="shared" si="1"/>
        <v>0</v>
      </c>
      <c r="H20" s="69">
        <f t="shared" si="2"/>
        <v>0</v>
      </c>
      <c r="I20" s="69">
        <f t="shared" si="3"/>
        <v>305.39999999999998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58">
        <v>290.8</v>
      </c>
      <c r="E21" s="15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58">
        <v>308.8</v>
      </c>
      <c r="E22" s="159"/>
      <c r="F22" s="68">
        <f t="shared" si="0"/>
        <v>308.8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308.8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58">
        <v>310.3</v>
      </c>
      <c r="E23" s="159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58">
        <v>297.89999999999998</v>
      </c>
      <c r="E24" s="159"/>
      <c r="F24" s="68">
        <f t="shared" si="0"/>
        <v>297.89999999999998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58">
        <v>302.8</v>
      </c>
      <c r="E25" s="159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58"/>
      <c r="E26" s="15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58"/>
      <c r="E27" s="15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58">
        <v>312.10000000000002</v>
      </c>
      <c r="E28" s="159"/>
      <c r="F28" s="68">
        <f t="shared" si="0"/>
        <v>312.10000000000002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58">
        <v>305.2</v>
      </c>
      <c r="E29" s="159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58">
        <v>303</v>
      </c>
      <c r="E30" s="159"/>
      <c r="F30" s="68">
        <f t="shared" si="0"/>
        <v>303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58">
        <v>308.10000000000002</v>
      </c>
      <c r="E31" s="159" t="s">
        <v>96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58">
        <v>287.8</v>
      </c>
      <c r="E32" s="159"/>
      <c r="F32" s="68">
        <f t="shared" si="0"/>
        <v>287.8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287.8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58"/>
      <c r="E33" s="15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58">
        <v>286.8</v>
      </c>
      <c r="E34" s="159"/>
      <c r="F34" s="68">
        <f t="shared" si="0"/>
        <v>286.8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58">
        <v>311.60000000000002</v>
      </c>
      <c r="E35" s="159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58">
        <v>299.39999999999998</v>
      </c>
      <c r="E36" s="159"/>
      <c r="F36" s="68">
        <f t="shared" si="0"/>
        <v>299.39999999999998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58">
        <v>296.8</v>
      </c>
      <c r="E37" s="159"/>
      <c r="F37" s="68">
        <f t="shared" si="0"/>
        <v>296.8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58"/>
      <c r="E38" s="15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58"/>
      <c r="E39" s="159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58">
        <v>303</v>
      </c>
      <c r="E40" s="159"/>
      <c r="F40" s="68">
        <f t="shared" si="0"/>
        <v>303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58">
        <v>305.7</v>
      </c>
      <c r="E41" s="159"/>
      <c r="F41" s="68">
        <f t="shared" si="0"/>
        <v>305.7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305.7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58">
        <v>287.8</v>
      </c>
      <c r="E42" s="159"/>
      <c r="F42" s="68">
        <f t="shared" si="0"/>
        <v>287.8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58">
        <v>308.60000000000002</v>
      </c>
      <c r="E43" s="159"/>
      <c r="F43" s="68">
        <f t="shared" si="0"/>
        <v>308.60000000000002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308.60000000000002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58"/>
      <c r="E44" s="15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58"/>
      <c r="E45" s="15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921.1</v>
      </c>
      <c r="H46" s="69">
        <f>SUM(H10:H45)</f>
        <v>4</v>
      </c>
      <c r="I46" s="69">
        <f>LARGE(I10:I45,1)+LARGE(I10:I45,2)+LARGE(I10:I45,3)</f>
        <v>913.8</v>
      </c>
      <c r="J46" s="69">
        <f>SUM(J10:J45)</f>
        <v>4</v>
      </c>
      <c r="K46" s="69">
        <f>LARGE(K10:K45,1)+LARGE(K10:K45,2)+LARGE(K10:K45,3)</f>
        <v>921.90000000000009</v>
      </c>
      <c r="L46" s="69">
        <f>SUM(L10:L45)</f>
        <v>4</v>
      </c>
      <c r="M46" s="69">
        <f>LARGE(M10:M45,1)+LARGE(M10:M45,2)+LARGE(M10:M45,3)</f>
        <v>920.3</v>
      </c>
      <c r="N46" s="69">
        <f>SUM(N10:N45)</f>
        <v>4</v>
      </c>
      <c r="O46" s="69">
        <f>LARGE(O10:O45,1)+LARGE(O10:O45,2)+LARGE(O10:O45,3)</f>
        <v>907.8</v>
      </c>
      <c r="P46" s="69">
        <f>SUM(P10:P45)</f>
        <v>4</v>
      </c>
      <c r="Q46" s="69">
        <f>LARGE(Q10:Q45,1)+LARGE(Q10:Q45,2)+LARGE(Q10:Q45,3)</f>
        <v>917.3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5iWcqpp36BN6q1S2rhXR3k8w1QCn1lwU7GE1msSltT77tMJsbdZzMlgjNkmnkhYES8iZ9/Q7gwGMIwNg8Vx1Bw==" saltValue="fcuRzDzjKHkUQMTEFU4Kx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86" t="str">
        <f>Übersicht!I4</f>
        <v>Spahnharrenstätte</v>
      </c>
      <c r="X1" s="186"/>
    </row>
    <row r="2" spans="1:27" x14ac:dyDescent="0.3">
      <c r="A2" s="106">
        <v>1</v>
      </c>
      <c r="B2" s="64" t="str">
        <f>'Wettkampf 1'!B2</f>
        <v>Börger II</v>
      </c>
      <c r="D2" s="73">
        <f>G46</f>
        <v>933.09999999999991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Übersicht!I3</f>
        <v>17.11.</v>
      </c>
      <c r="X2" s="186"/>
    </row>
    <row r="3" spans="1:27" x14ac:dyDescent="0.3">
      <c r="A3" s="106">
        <v>2</v>
      </c>
      <c r="B3" s="64" t="str">
        <f>'Wettkampf 1'!B3</f>
        <v>Neuvrees II</v>
      </c>
      <c r="D3" s="73">
        <f>I46</f>
        <v>933.5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D4" s="73">
        <f>K46</f>
        <v>925.30000000000007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D5" s="73">
        <f>M46</f>
        <v>924.4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122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D6" s="73">
        <f>O46</f>
        <v>909.3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D7" s="73">
        <f>Q46</f>
        <v>928.2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121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0">
        <v>310.39999999999998</v>
      </c>
      <c r="E10" s="161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2">
        <v>104.3</v>
      </c>
      <c r="V10" s="162">
        <v>103.7</v>
      </c>
      <c r="W10" s="162">
        <v>102.4</v>
      </c>
      <c r="X10" s="87">
        <f>U10+V10+W10</f>
        <v>310.39999999999998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0">
        <v>271.85000000000002</v>
      </c>
      <c r="E11" s="161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3">
        <v>92</v>
      </c>
      <c r="V11" s="163">
        <v>90.3</v>
      </c>
      <c r="W11" s="163">
        <v>89.5</v>
      </c>
      <c r="X11" s="88">
        <f t="shared" ref="X11:X45" si="13">U11+V11+W11</f>
        <v>271.8</v>
      </c>
      <c r="Y11" s="70">
        <f t="shared" ref="Y11:Y45" si="14">IF(X11=D11,1,0)</f>
        <v>0</v>
      </c>
      <c r="Z11" s="70">
        <f t="shared" ref="Z11:Z45" si="15">IF(X11=0,0,1)</f>
        <v>1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0">
        <v>312.89999999999998</v>
      </c>
      <c r="E12" s="161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3">
        <v>105.5</v>
      </c>
      <c r="V12" s="163">
        <v>103.7</v>
      </c>
      <c r="W12" s="163">
        <v>103.7</v>
      </c>
      <c r="X12" s="88">
        <f t="shared" si="13"/>
        <v>312.89999999999998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0">
        <v>301.60000000000002</v>
      </c>
      <c r="E13" s="161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3">
        <v>96.9</v>
      </c>
      <c r="V13" s="163">
        <v>102.3</v>
      </c>
      <c r="W13" s="163">
        <v>102.4</v>
      </c>
      <c r="X13" s="88">
        <f t="shared" si="13"/>
        <v>301.60000000000002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0">
        <v>305.3</v>
      </c>
      <c r="E14" s="161"/>
      <c r="F14" s="68">
        <f t="shared" si="0"/>
        <v>305.3</v>
      </c>
      <c r="G14" s="69">
        <f t="shared" si="1"/>
        <v>305.3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3">
        <v>101.6</v>
      </c>
      <c r="V14" s="163">
        <v>102.2</v>
      </c>
      <c r="W14" s="163">
        <v>101.5</v>
      </c>
      <c r="X14" s="88">
        <f t="shared" si="13"/>
        <v>305.3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0">
        <v>309.8</v>
      </c>
      <c r="E15" s="161"/>
      <c r="F15" s="68">
        <f t="shared" si="0"/>
        <v>309.8</v>
      </c>
      <c r="G15" s="69">
        <f t="shared" si="1"/>
        <v>309.8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3">
        <v>103.7</v>
      </c>
      <c r="V15" s="163">
        <v>103.6</v>
      </c>
      <c r="W15" s="163">
        <v>102.5</v>
      </c>
      <c r="X15" s="88">
        <f t="shared" si="13"/>
        <v>309.8</v>
      </c>
      <c r="Y15" s="70">
        <f t="shared" si="14"/>
        <v>1</v>
      </c>
      <c r="Z15" s="70">
        <f t="shared" si="15"/>
        <v>1</v>
      </c>
      <c r="AA15" s="71" t="str">
        <f t="shared" si="16"/>
        <v>Korrekt</v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0">
        <v>310.10000000000002</v>
      </c>
      <c r="E16" s="161"/>
      <c r="F16" s="68">
        <f t="shared" si="0"/>
        <v>310.10000000000002</v>
      </c>
      <c r="G16" s="69">
        <f t="shared" si="1"/>
        <v>0</v>
      </c>
      <c r="H16" s="69">
        <f t="shared" si="2"/>
        <v>0</v>
      </c>
      <c r="I16" s="69">
        <f t="shared" si="3"/>
        <v>310.10000000000002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3">
        <v>103.2</v>
      </c>
      <c r="V16" s="163">
        <v>103.5</v>
      </c>
      <c r="W16" s="163">
        <v>103.4</v>
      </c>
      <c r="X16" s="88">
        <f t="shared" si="13"/>
        <v>310.10000000000002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0">
        <v>312</v>
      </c>
      <c r="E17" s="161"/>
      <c r="F17" s="68">
        <f t="shared" si="0"/>
        <v>312</v>
      </c>
      <c r="G17" s="69">
        <f t="shared" si="1"/>
        <v>0</v>
      </c>
      <c r="H17" s="69">
        <f t="shared" si="2"/>
        <v>0</v>
      </c>
      <c r="I17" s="69">
        <f t="shared" si="3"/>
        <v>312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3">
        <v>104.2</v>
      </c>
      <c r="V17" s="163">
        <v>103.6</v>
      </c>
      <c r="W17" s="163">
        <v>104.2</v>
      </c>
      <c r="X17" s="88">
        <f t="shared" si="13"/>
        <v>312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0">
        <v>301.10000000000002</v>
      </c>
      <c r="E18" s="161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3">
        <v>102.5</v>
      </c>
      <c r="V18" s="163">
        <v>97.6</v>
      </c>
      <c r="W18" s="163">
        <v>101</v>
      </c>
      <c r="X18" s="88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0"/>
      <c r="E19" s="161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3"/>
      <c r="V19" s="163"/>
      <c r="W19" s="163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0">
        <v>311.39999999999998</v>
      </c>
      <c r="E20" s="161"/>
      <c r="F20" s="68">
        <f t="shared" si="0"/>
        <v>311.39999999999998</v>
      </c>
      <c r="G20" s="69">
        <f t="shared" si="1"/>
        <v>0</v>
      </c>
      <c r="H20" s="69">
        <f t="shared" si="2"/>
        <v>0</v>
      </c>
      <c r="I20" s="69">
        <f t="shared" si="3"/>
        <v>311.39999999999998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3">
        <v>103.8</v>
      </c>
      <c r="V20" s="163">
        <v>103.6</v>
      </c>
      <c r="W20" s="163">
        <v>104</v>
      </c>
      <c r="X20" s="88">
        <f t="shared" si="13"/>
        <v>311.39999999999998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0">
        <v>299.5</v>
      </c>
      <c r="E21" s="161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3">
        <v>96.9</v>
      </c>
      <c r="V21" s="163">
        <v>100.1</v>
      </c>
      <c r="W21" s="163">
        <v>102.5</v>
      </c>
      <c r="X21" s="88">
        <f t="shared" si="13"/>
        <v>299.5</v>
      </c>
      <c r="Y21" s="70">
        <f t="shared" si="14"/>
        <v>1</v>
      </c>
      <c r="Z21" s="70">
        <f t="shared" si="15"/>
        <v>1</v>
      </c>
      <c r="AA21" s="71" t="str">
        <f t="shared" si="16"/>
        <v>Korrekt</v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0">
        <v>307.10000000000002</v>
      </c>
      <c r="E22" s="161"/>
      <c r="F22" s="68">
        <f t="shared" si="0"/>
        <v>307.10000000000002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3">
        <v>100.4</v>
      </c>
      <c r="V22" s="163">
        <v>104.3</v>
      </c>
      <c r="W22" s="163">
        <v>102.4</v>
      </c>
      <c r="X22" s="88">
        <f t="shared" si="13"/>
        <v>307.10000000000002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0">
        <v>309.3</v>
      </c>
      <c r="E23" s="161"/>
      <c r="F23" s="68">
        <f t="shared" si="0"/>
        <v>309.3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3">
        <v>105.4</v>
      </c>
      <c r="V23" s="163">
        <v>103.7</v>
      </c>
      <c r="W23" s="163">
        <v>100.2</v>
      </c>
      <c r="X23" s="88">
        <f t="shared" si="13"/>
        <v>309.3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0">
        <v>308.89999999999998</v>
      </c>
      <c r="E24" s="161"/>
      <c r="F24" s="68">
        <f t="shared" si="0"/>
        <v>308.89999999999998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3">
        <v>102.5</v>
      </c>
      <c r="V24" s="163">
        <v>103.8</v>
      </c>
      <c r="W24" s="163">
        <v>102.6</v>
      </c>
      <c r="X24" s="88">
        <f t="shared" si="13"/>
        <v>308.89999999999998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0">
        <v>302.8</v>
      </c>
      <c r="E25" s="161"/>
      <c r="F25" s="68">
        <f t="shared" si="0"/>
        <v>302.8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302.8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3">
        <v>101.1</v>
      </c>
      <c r="V25" s="163">
        <v>102.8</v>
      </c>
      <c r="W25" s="163">
        <v>98.9</v>
      </c>
      <c r="X25" s="88">
        <f t="shared" si="13"/>
        <v>302.79999999999995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0"/>
      <c r="E26" s="161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3"/>
      <c r="V26" s="163"/>
      <c r="W26" s="163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0"/>
      <c r="E27" s="161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3"/>
      <c r="V27" s="163"/>
      <c r="W27" s="163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0">
        <v>306.7</v>
      </c>
      <c r="E28" s="161"/>
      <c r="F28" s="68">
        <f t="shared" si="0"/>
        <v>306.7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3">
        <v>101.5</v>
      </c>
      <c r="V28" s="163">
        <v>101.9</v>
      </c>
      <c r="W28" s="163">
        <v>103.3</v>
      </c>
      <c r="X28" s="88">
        <f t="shared" si="13"/>
        <v>306.7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0">
        <v>304.60000000000002</v>
      </c>
      <c r="E29" s="161"/>
      <c r="F29" s="68">
        <f t="shared" si="0"/>
        <v>304.60000000000002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304.60000000000002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3">
        <v>101.7</v>
      </c>
      <c r="V29" s="163">
        <v>101.2</v>
      </c>
      <c r="W29" s="163">
        <v>101.7</v>
      </c>
      <c r="X29" s="88">
        <f t="shared" si="13"/>
        <v>304.60000000000002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0">
        <v>305.5</v>
      </c>
      <c r="E30" s="161"/>
      <c r="F30" s="68">
        <f t="shared" si="0"/>
        <v>305.5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3">
        <v>102.5</v>
      </c>
      <c r="V30" s="163">
        <v>102.2</v>
      </c>
      <c r="W30" s="163">
        <v>100.8</v>
      </c>
      <c r="X30" s="88">
        <f t="shared" si="13"/>
        <v>305.5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0">
        <v>312.2</v>
      </c>
      <c r="E31" s="161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3">
        <v>104.3</v>
      </c>
      <c r="V31" s="163">
        <v>103.8</v>
      </c>
      <c r="W31" s="163">
        <v>104.1</v>
      </c>
      <c r="X31" s="88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0">
        <v>305.39999999999998</v>
      </c>
      <c r="E32" s="161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3">
        <v>102</v>
      </c>
      <c r="V32" s="163">
        <v>101.5</v>
      </c>
      <c r="W32" s="163">
        <v>101.9</v>
      </c>
      <c r="X32" s="88">
        <f t="shared" si="13"/>
        <v>305.39999999999998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0"/>
      <c r="E33" s="161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3"/>
      <c r="V33" s="163"/>
      <c r="W33" s="163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0">
        <v>278.10000000000002</v>
      </c>
      <c r="E34" s="161"/>
      <c r="F34" s="68">
        <f t="shared" si="0"/>
        <v>278.10000000000002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278.10000000000002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3">
        <v>83.8</v>
      </c>
      <c r="V34" s="163">
        <v>97.9</v>
      </c>
      <c r="W34" s="163">
        <v>96.4</v>
      </c>
      <c r="X34" s="88">
        <f t="shared" si="13"/>
        <v>278.10000000000002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0">
        <v>311.60000000000002</v>
      </c>
      <c r="E35" s="161"/>
      <c r="F35" s="68">
        <f t="shared" si="0"/>
        <v>311.60000000000002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3">
        <v>102.3</v>
      </c>
      <c r="V35" s="163">
        <v>104</v>
      </c>
      <c r="W35" s="163">
        <v>105.3</v>
      </c>
      <c r="X35" s="88">
        <f t="shared" si="13"/>
        <v>311.60000000000002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0">
        <v>299.89999999999998</v>
      </c>
      <c r="E36" s="161"/>
      <c r="F36" s="68">
        <f t="shared" si="0"/>
        <v>299.89999999999998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299.89999999999998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3">
        <v>101</v>
      </c>
      <c r="V36" s="163">
        <v>96.4</v>
      </c>
      <c r="W36" s="163">
        <v>102.5</v>
      </c>
      <c r="X36" s="88">
        <f t="shared" si="13"/>
        <v>299.89999999999998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0">
        <v>297.8</v>
      </c>
      <c r="E37" s="161"/>
      <c r="F37" s="68">
        <f t="shared" si="0"/>
        <v>297.8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3">
        <v>94</v>
      </c>
      <c r="V37" s="163">
        <v>101.5</v>
      </c>
      <c r="W37" s="163">
        <v>102.3</v>
      </c>
      <c r="X37" s="88">
        <f t="shared" si="13"/>
        <v>297.8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0"/>
      <c r="E38" s="161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3"/>
      <c r="V38" s="163"/>
      <c r="W38" s="163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0"/>
      <c r="E39" s="161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3"/>
      <c r="V39" s="163"/>
      <c r="W39" s="163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0">
        <v>311.3</v>
      </c>
      <c r="E40" s="161"/>
      <c r="F40" s="68">
        <f t="shared" si="0"/>
        <v>311.3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311.3</v>
      </c>
      <c r="R40" s="69">
        <f t="shared" si="12"/>
        <v>1</v>
      </c>
      <c r="S40" s="69"/>
      <c r="T40" s="69"/>
      <c r="U40" s="163">
        <v>104.7</v>
      </c>
      <c r="V40" s="163">
        <v>103.2</v>
      </c>
      <c r="W40" s="163">
        <v>103.4</v>
      </c>
      <c r="X40" s="88">
        <f t="shared" si="13"/>
        <v>311.3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0">
        <v>307.3</v>
      </c>
      <c r="E41" s="161"/>
      <c r="F41" s="68">
        <f t="shared" si="0"/>
        <v>307.3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307.3</v>
      </c>
      <c r="R41" s="69">
        <f t="shared" si="12"/>
        <v>1</v>
      </c>
      <c r="S41" s="69"/>
      <c r="T41" s="69"/>
      <c r="U41" s="163">
        <v>102.2</v>
      </c>
      <c r="V41" s="163">
        <v>103.1</v>
      </c>
      <c r="W41" s="163">
        <v>102</v>
      </c>
      <c r="X41" s="88">
        <f t="shared" si="13"/>
        <v>307.3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0">
        <v>287</v>
      </c>
      <c r="E42" s="161"/>
      <c r="F42" s="68">
        <f t="shared" si="0"/>
        <v>287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287</v>
      </c>
      <c r="R42" s="69">
        <f t="shared" si="12"/>
        <v>1</v>
      </c>
      <c r="S42" s="69"/>
      <c r="T42" s="69"/>
      <c r="U42" s="163">
        <v>95.5</v>
      </c>
      <c r="V42" s="163">
        <v>95.7</v>
      </c>
      <c r="W42" s="163">
        <v>95.8</v>
      </c>
      <c r="X42" s="88">
        <f t="shared" si="13"/>
        <v>287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0">
        <v>309.60000000000002</v>
      </c>
      <c r="E43" s="161"/>
      <c r="F43" s="68">
        <f t="shared" si="0"/>
        <v>309.60000000000002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309.60000000000002</v>
      </c>
      <c r="R43" s="69">
        <f t="shared" si="12"/>
        <v>1</v>
      </c>
      <c r="S43" s="69"/>
      <c r="T43" s="69"/>
      <c r="U43" s="163">
        <v>102.1</v>
      </c>
      <c r="V43" s="163">
        <v>103.9</v>
      </c>
      <c r="W43" s="163">
        <v>103.6</v>
      </c>
      <c r="X43" s="88">
        <f t="shared" si="13"/>
        <v>309.60000000000002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0"/>
      <c r="E44" s="161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3"/>
      <c r="V44" s="163"/>
      <c r="W44" s="163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0"/>
      <c r="E45" s="161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3"/>
      <c r="V45" s="163"/>
      <c r="W45" s="163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933.09999999999991</v>
      </c>
      <c r="H46" s="69">
        <f>SUM(H10:H45)</f>
        <v>4</v>
      </c>
      <c r="I46" s="69">
        <f>LARGE(I10:I45,1)+LARGE(I10:I45,2)+LARGE(I10:I45,3)</f>
        <v>933.5</v>
      </c>
      <c r="J46" s="69">
        <f>SUM(J10:J45)</f>
        <v>4</v>
      </c>
      <c r="K46" s="69">
        <f>LARGE(K10:K45,1)+LARGE(K10:K45,2)+LARGE(K10:K45,3)</f>
        <v>925.30000000000007</v>
      </c>
      <c r="L46" s="69">
        <f>SUM(L10:L45)</f>
        <v>4</v>
      </c>
      <c r="M46" s="69">
        <f>LARGE(M10:M45,1)+LARGE(M10:M45,2)+LARGE(M10:M45,3)</f>
        <v>924.4</v>
      </c>
      <c r="N46" s="69">
        <f>SUM(N10:N45)</f>
        <v>4</v>
      </c>
      <c r="O46" s="69">
        <f>LARGE(O10:O45,1)+LARGE(O10:O45,2)+LARGE(O10:O45,3)</f>
        <v>909.3</v>
      </c>
      <c r="P46" s="69">
        <f>SUM(P10:P45)</f>
        <v>4</v>
      </c>
      <c r="Q46" s="69">
        <f>LARGE(Q10:Q45,1)+LARGE(Q10:Q45,2)+LARGE(Q10:Q45,3)</f>
        <v>928.2</v>
      </c>
      <c r="R46" s="69">
        <f>SUM(R10:S45)</f>
        <v>4</v>
      </c>
    </row>
    <row r="47" spans="1:27" x14ac:dyDescent="0.3">
      <c r="C47" s="69" t="s">
        <v>59</v>
      </c>
    </row>
  </sheetData>
  <sheetProtection algorithmName="SHA-512" hashValue="kdTraXHq1p3T5J8GluMTjp6+eB3hNBOAWfqxiounPmN+DU8AD4FDmd1fyevB8m6JKha57rQfeChIPEvrDj2vFQ==" saltValue="B7rj82Y88yoxt7KJSwq6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41" sqref="T41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Übersicht!L4</f>
        <v>Börger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923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Übersicht!L3</f>
        <v>12.01.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922.59999999999991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923.9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924.1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111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912.4</v>
      </c>
      <c r="E6" s="110" t="str">
        <f>IF(P46&gt;4,"Es sind zu viele Schützen in Wertung!"," ")</f>
        <v xml:space="preserve"> 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927.2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135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64">
        <v>303.7</v>
      </c>
      <c r="E10" s="165"/>
      <c r="F10" s="68">
        <f>IF(E10="x","0",D10)</f>
        <v>303.7</v>
      </c>
      <c r="G10" s="69">
        <f>IF(C10=$B$2,F10,0)</f>
        <v>303.7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64">
        <v>266.2</v>
      </c>
      <c r="E11" s="165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64">
        <v>308.8</v>
      </c>
      <c r="E12" s="165"/>
      <c r="F12" s="68">
        <f t="shared" si="0"/>
        <v>308.8</v>
      </c>
      <c r="G12" s="69">
        <f t="shared" si="1"/>
        <v>308.8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64">
        <v>300.60000000000002</v>
      </c>
      <c r="E13" s="165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64">
        <v>296.10000000000002</v>
      </c>
      <c r="E14" s="165"/>
      <c r="F14" s="68">
        <f t="shared" si="0"/>
        <v>296.10000000000002</v>
      </c>
      <c r="G14" s="69">
        <f t="shared" si="1"/>
        <v>296.10000000000002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64">
        <v>310.5</v>
      </c>
      <c r="E15" s="165"/>
      <c r="F15" s="68">
        <f t="shared" si="0"/>
        <v>310.5</v>
      </c>
      <c r="G15" s="69">
        <f t="shared" si="1"/>
        <v>310.5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64">
        <v>302.3</v>
      </c>
      <c r="E16" s="165"/>
      <c r="F16" s="68">
        <f t="shared" si="0"/>
        <v>302.3</v>
      </c>
      <c r="G16" s="69">
        <f t="shared" si="1"/>
        <v>0</v>
      </c>
      <c r="H16" s="69">
        <f t="shared" si="2"/>
        <v>0</v>
      </c>
      <c r="I16" s="69">
        <f t="shared" si="3"/>
        <v>302.3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64">
        <v>307.2</v>
      </c>
      <c r="E17" s="165"/>
      <c r="F17" s="68">
        <f t="shared" si="0"/>
        <v>307.2</v>
      </c>
      <c r="G17" s="69">
        <f t="shared" si="1"/>
        <v>0</v>
      </c>
      <c r="H17" s="69">
        <f t="shared" si="2"/>
        <v>0</v>
      </c>
      <c r="I17" s="69">
        <f t="shared" si="3"/>
        <v>307.2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64">
        <v>301.2</v>
      </c>
      <c r="E18" s="165"/>
      <c r="F18" s="68">
        <f t="shared" si="0"/>
        <v>301.2</v>
      </c>
      <c r="G18" s="69">
        <f t="shared" si="1"/>
        <v>0</v>
      </c>
      <c r="H18" s="69">
        <f t="shared" si="2"/>
        <v>0</v>
      </c>
      <c r="I18" s="69">
        <f t="shared" si="3"/>
        <v>301.2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64">
        <v>261.10000000000002</v>
      </c>
      <c r="E19" s="165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64">
        <v>313.10000000000002</v>
      </c>
      <c r="E20" s="165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64">
        <v>300.3</v>
      </c>
      <c r="E21" s="165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64">
        <v>300.89999999999998</v>
      </c>
      <c r="E22" s="165"/>
      <c r="F22" s="68">
        <f t="shared" si="0"/>
        <v>300.89999999999998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64">
        <v>311.7</v>
      </c>
      <c r="E23" s="165"/>
      <c r="F23" s="68">
        <f t="shared" si="0"/>
        <v>311.7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64">
        <v>308.60000000000002</v>
      </c>
      <c r="E24" s="165"/>
      <c r="F24" s="68">
        <f t="shared" si="0"/>
        <v>308.60000000000002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64">
        <v>303.60000000000002</v>
      </c>
      <c r="E25" s="165"/>
      <c r="F25" s="68">
        <f t="shared" si="0"/>
        <v>303.60000000000002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64"/>
      <c r="E26" s="165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64"/>
      <c r="E27" s="165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64">
        <v>309.60000000000002</v>
      </c>
      <c r="E28" s="165"/>
      <c r="F28" s="68">
        <f t="shared" si="0"/>
        <v>309.60000000000002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64">
        <v>308.3</v>
      </c>
      <c r="E29" s="165" t="s">
        <v>96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64">
        <v>304.10000000000002</v>
      </c>
      <c r="E30" s="165"/>
      <c r="F30" s="68">
        <f t="shared" si="0"/>
        <v>304.10000000000002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64">
        <v>310.39999999999998</v>
      </c>
      <c r="E31" s="165"/>
      <c r="F31" s="68">
        <f t="shared" si="0"/>
        <v>310.39999999999998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64">
        <v>299.7</v>
      </c>
      <c r="E32" s="165"/>
      <c r="F32" s="68">
        <f t="shared" si="0"/>
        <v>299.7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64"/>
      <c r="E33" s="165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64">
        <v>286.3</v>
      </c>
      <c r="E34" s="165"/>
      <c r="F34" s="68">
        <f t="shared" si="0"/>
        <v>286.3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286.3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64">
        <v>309.5</v>
      </c>
      <c r="E35" s="165"/>
      <c r="F35" s="68">
        <f t="shared" si="0"/>
        <v>309.5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64">
        <v>296.10000000000002</v>
      </c>
      <c r="E36" s="165"/>
      <c r="F36" s="68">
        <f t="shared" si="0"/>
        <v>296.10000000000002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296.10000000000002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64">
        <v>306.8</v>
      </c>
      <c r="E37" s="165"/>
      <c r="F37" s="68">
        <f t="shared" si="0"/>
        <v>306.8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306.8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64"/>
      <c r="E38" s="165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64"/>
      <c r="E39" s="165" t="s">
        <v>96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64">
        <v>304.5</v>
      </c>
      <c r="E40" s="165"/>
      <c r="F40" s="68">
        <f t="shared" si="0"/>
        <v>304.5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304.5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64">
        <v>307.8</v>
      </c>
      <c r="E41" s="165"/>
      <c r="F41" s="68">
        <f t="shared" si="0"/>
        <v>307.8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307.8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64"/>
      <c r="E42" s="16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64">
        <v>314.89999999999998</v>
      </c>
      <c r="E43" s="165"/>
      <c r="F43" s="68">
        <f t="shared" si="0"/>
        <v>314.89999999999998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314.89999999999998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64"/>
      <c r="E44" s="165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64"/>
      <c r="E45" s="165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923</v>
      </c>
      <c r="H46" s="69">
        <f>SUM(H10:H45)</f>
        <v>4</v>
      </c>
      <c r="I46" s="69">
        <f>LARGE(I10:I45,1)+LARGE(I10:I45,2)+LARGE(I10:I45,3)</f>
        <v>922.59999999999991</v>
      </c>
      <c r="J46" s="69">
        <f>SUM(J10:J45)</f>
        <v>4</v>
      </c>
      <c r="K46" s="69">
        <f>LARGE(K10:K45,1)+LARGE(K10:K45,2)+LARGE(K10:K45,3)</f>
        <v>923.9</v>
      </c>
      <c r="L46" s="69">
        <f>SUM(L10:L45)</f>
        <v>4</v>
      </c>
      <c r="M46" s="69">
        <f>LARGE(M10:M45,1)+LARGE(M10:M45,2)+LARGE(M10:M45,3)</f>
        <v>924.1</v>
      </c>
      <c r="N46" s="69">
        <f>SUM(N10:N45)</f>
        <v>4</v>
      </c>
      <c r="O46" s="69">
        <f>LARGE(O10:O45,1)+LARGE(O10:O45,2)+LARGE(O10:O45,3)</f>
        <v>912.4</v>
      </c>
      <c r="P46" s="69">
        <f>SUM(P10:P45)</f>
        <v>4</v>
      </c>
      <c r="Q46" s="69">
        <f>LARGE(Q10:Q45,1)+LARGE(Q10:Q45,2)+LARGE(Q10:Q45,3)</f>
        <v>927.2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Übersicht!M4</f>
        <v>Börgermoor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927.59999999999991</v>
      </c>
      <c r="E2" s="110" t="str">
        <f>IF(H46&gt;4,"Es sind zu viele Schützen in Wertung!"," ")</f>
        <v xml:space="preserve"> </v>
      </c>
      <c r="V2" s="107" t="s">
        <v>31</v>
      </c>
      <c r="W2" s="187" t="str">
        <f>Übersicht!M3</f>
        <v>26.01.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927.09999999999991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934.10000000000014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920.59999999999991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84" t="s">
        <v>136</v>
      </c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908.8</v>
      </c>
      <c r="E6" s="110" t="str">
        <f>IF(P46&gt;4,"Es sind zu viele Schützen in Wertung!"," ")</f>
        <v xml:space="preserve"> </v>
      </c>
      <c r="U6" s="76"/>
      <c r="V6" s="107" t="s">
        <v>44</v>
      </c>
      <c r="W6" s="188" t="s">
        <v>137</v>
      </c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919.2</v>
      </c>
      <c r="E7" s="110" t="str">
        <f>IF(R46&gt;4,"Es sind zu viele Schützen in Wertung!"," ")</f>
        <v xml:space="preserve"> </v>
      </c>
      <c r="U7" s="76"/>
      <c r="V7" s="107" t="s">
        <v>51</v>
      </c>
      <c r="W7" s="189" t="s">
        <v>138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198">
        <v>305.8</v>
      </c>
      <c r="E10" s="199"/>
      <c r="F10" s="68">
        <f>IF(E10="x","0",D10)</f>
        <v>305.8</v>
      </c>
      <c r="G10" s="69">
        <f>IF(C10=$B$2,F10,0)</f>
        <v>305.8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198">
        <v>0</v>
      </c>
      <c r="E11" s="199" t="s">
        <v>96</v>
      </c>
      <c r="F11" s="68" t="str">
        <f t="shared" ref="F11:F45" si="0">IF(E11="x","0",D11)</f>
        <v>0</v>
      </c>
      <c r="G11" s="69" t="str">
        <f t="shared" ref="G11:G45" si="1">IF(C11=$B$2,F11,0)</f>
        <v>0</v>
      </c>
      <c r="H11" s="69">
        <f t="shared" ref="H11:H45" si="2">(IF(AND($E11="",$C11=$B$2),1,0))</f>
        <v>0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198">
        <v>312.89999999999998</v>
      </c>
      <c r="E12" s="199"/>
      <c r="F12" s="68">
        <f t="shared" si="0"/>
        <v>312.89999999999998</v>
      </c>
      <c r="G12" s="69">
        <f t="shared" si="1"/>
        <v>312.89999999999998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198">
        <v>300.3</v>
      </c>
      <c r="E13" s="199" t="s">
        <v>96</v>
      </c>
      <c r="F13" s="68" t="str">
        <f t="shared" si="0"/>
        <v>0</v>
      </c>
      <c r="G13" s="69" t="str">
        <f t="shared" si="1"/>
        <v>0</v>
      </c>
      <c r="H13" s="69">
        <f t="shared" si="2"/>
        <v>0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198">
        <v>303.10000000000002</v>
      </c>
      <c r="E14" s="199"/>
      <c r="F14" s="68">
        <f t="shared" si="0"/>
        <v>303.10000000000002</v>
      </c>
      <c r="G14" s="69">
        <f t="shared" si="1"/>
        <v>303.10000000000002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198">
        <v>308.89999999999998</v>
      </c>
      <c r="E15" s="199"/>
      <c r="F15" s="68">
        <f t="shared" si="0"/>
        <v>308.89999999999998</v>
      </c>
      <c r="G15" s="69">
        <f t="shared" si="1"/>
        <v>308.89999999999998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0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198">
        <v>311.10000000000002</v>
      </c>
      <c r="E16" s="199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198">
        <v>306.8</v>
      </c>
      <c r="E17" s="199"/>
      <c r="F17" s="68">
        <f t="shared" si="0"/>
        <v>306.8</v>
      </c>
      <c r="G17" s="69">
        <f t="shared" si="1"/>
        <v>0</v>
      </c>
      <c r="H17" s="69">
        <f t="shared" si="2"/>
        <v>0</v>
      </c>
      <c r="I17" s="69">
        <f t="shared" si="3"/>
        <v>306.8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198">
        <v>302</v>
      </c>
      <c r="E18" s="199"/>
      <c r="F18" s="68">
        <f t="shared" si="0"/>
        <v>302</v>
      </c>
      <c r="G18" s="69">
        <f t="shared" si="1"/>
        <v>0</v>
      </c>
      <c r="H18" s="69">
        <f t="shared" si="2"/>
        <v>0</v>
      </c>
      <c r="I18" s="69">
        <f t="shared" si="3"/>
        <v>302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198">
        <v>0</v>
      </c>
      <c r="E19" s="199" t="s">
        <v>96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198">
        <v>309.2</v>
      </c>
      <c r="E20" s="199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198">
        <v>299.8</v>
      </c>
      <c r="E21" s="199" t="s">
        <v>96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0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198">
        <v>302.89999999999998</v>
      </c>
      <c r="E22" s="199"/>
      <c r="F22" s="68">
        <f t="shared" si="0"/>
        <v>302.89999999999998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198">
        <v>312.3</v>
      </c>
      <c r="E23" s="199"/>
      <c r="F23" s="68">
        <f t="shared" si="0"/>
        <v>312.3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198">
        <v>310.7</v>
      </c>
      <c r="E24" s="199"/>
      <c r="F24" s="68">
        <f t="shared" si="0"/>
        <v>310.7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198">
        <v>311.10000000000002</v>
      </c>
      <c r="E25" s="199"/>
      <c r="F25" s="68">
        <f t="shared" si="0"/>
        <v>311.10000000000002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198">
        <v>0</v>
      </c>
      <c r="E26" s="199" t="s">
        <v>96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198">
        <v>0</v>
      </c>
      <c r="E27" s="199" t="s">
        <v>96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198">
        <v>0</v>
      </c>
      <c r="E28" s="199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198">
        <v>301.8</v>
      </c>
      <c r="E29" s="199"/>
      <c r="F29" s="68">
        <f t="shared" si="0"/>
        <v>301.8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198">
        <v>306.7</v>
      </c>
      <c r="E30" s="199"/>
      <c r="F30" s="68">
        <f t="shared" si="0"/>
        <v>306.7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198">
        <v>312.10000000000002</v>
      </c>
      <c r="E31" s="199"/>
      <c r="F31" s="68">
        <f t="shared" si="0"/>
        <v>312.10000000000002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198">
        <v>292.7</v>
      </c>
      <c r="E32" s="199" t="s">
        <v>96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198">
        <v>0</v>
      </c>
      <c r="E33" s="199" t="s">
        <v>96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198">
        <v>0</v>
      </c>
      <c r="E34" s="199" t="s">
        <v>96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198">
        <v>311.3</v>
      </c>
      <c r="E35" s="199"/>
      <c r="F35" s="68">
        <f t="shared" si="0"/>
        <v>311.3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198">
        <v>291.60000000000002</v>
      </c>
      <c r="E36" s="199"/>
      <c r="F36" s="68">
        <f t="shared" si="0"/>
        <v>291.60000000000002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291.60000000000002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198">
        <v>298</v>
      </c>
      <c r="E37" s="199"/>
      <c r="F37" s="68">
        <f t="shared" si="0"/>
        <v>298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198">
        <v>0</v>
      </c>
      <c r="E38" s="199" t="s">
        <v>96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198">
        <v>299.5</v>
      </c>
      <c r="E39" s="199"/>
      <c r="F39" s="68">
        <f t="shared" si="0"/>
        <v>299.5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299.5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198">
        <v>309.60000000000002</v>
      </c>
      <c r="E40" s="199"/>
      <c r="F40" s="68">
        <f t="shared" si="0"/>
        <v>309.60000000000002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198">
        <v>299.7</v>
      </c>
      <c r="E41" s="199"/>
      <c r="F41" s="68">
        <f t="shared" si="0"/>
        <v>299.7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299.7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198">
        <v>284.89999999999998</v>
      </c>
      <c r="E42" s="199"/>
      <c r="F42" s="68">
        <f t="shared" si="0"/>
        <v>284.89999999999998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284.89999999999998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198">
        <v>309.89999999999998</v>
      </c>
      <c r="E43" s="199"/>
      <c r="F43" s="68">
        <f t="shared" si="0"/>
        <v>309.89999999999998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309.89999999999998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198">
        <v>0</v>
      </c>
      <c r="E44" s="199" t="s">
        <v>96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198">
        <v>0</v>
      </c>
      <c r="E45" s="199" t="s">
        <v>96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927.59999999999991</v>
      </c>
      <c r="H46" s="69">
        <f>SUM(H10:H45)</f>
        <v>4</v>
      </c>
      <c r="I46" s="69">
        <f>LARGE(I10:I45,1)+LARGE(I10:I45,2)+LARGE(I10:I45,3)</f>
        <v>927.09999999999991</v>
      </c>
      <c r="J46" s="69">
        <f>SUM(J10:J45)</f>
        <v>4</v>
      </c>
      <c r="K46" s="69">
        <f>LARGE(K10:K45,1)+LARGE(K10:K45,2)+LARGE(K10:K45,3)</f>
        <v>934.10000000000014</v>
      </c>
      <c r="L46" s="69">
        <f>SUM(L10:L45)</f>
        <v>4</v>
      </c>
      <c r="M46" s="69">
        <f>LARGE(M10:M45,1)+LARGE(M10:M45,2)+LARGE(M10:M45,3)</f>
        <v>920.59999999999991</v>
      </c>
      <c r="N46" s="69">
        <f>SUM(N10:N45)</f>
        <v>4</v>
      </c>
      <c r="O46" s="69">
        <f>LARGE(O10:O45,1)+LARGE(O10:O45,2)+LARGE(O10:O45,3)</f>
        <v>908.8</v>
      </c>
      <c r="P46" s="69">
        <f>SUM(P10:P45)</f>
        <v>4</v>
      </c>
      <c r="Q46" s="69">
        <f>LARGE(Q10:Q45,1)+LARGE(Q10:Q45,2)+LARGE(Q10:Q45,3)</f>
        <v>919.2</v>
      </c>
      <c r="R46" s="69">
        <f>SUM(R10:S45)</f>
        <v>4</v>
      </c>
    </row>
    <row r="47" spans="1:27" x14ac:dyDescent="0.3">
      <c r="C47" s="69" t="s">
        <v>59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Übersicht!N4</f>
        <v>Neuvrees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Übersicht!N3</f>
        <v>09.02.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9" t="s">
        <v>60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Übersicht!O4</f>
        <v>Lorup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Übersicht!O3</f>
        <v>23.02.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9" t="s">
        <v>60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Übersicht!P4</f>
        <v>Ostenwalde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Übersicht!P3</f>
        <v>09.03.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9" t="s">
        <v>60</v>
      </c>
      <c r="X7" s="190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86" t="str">
        <f>Übersicht!Q4</f>
        <v>Spahnharrenstätte</v>
      </c>
      <c r="X1" s="186"/>
    </row>
    <row r="2" spans="1:27" x14ac:dyDescent="0.3">
      <c r="A2" s="106">
        <v>1</v>
      </c>
      <c r="B2" s="64" t="str">
        <f>'Wettkampf 1'!B2</f>
        <v>Börger 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87" t="str">
        <f>Übersicht!Q3</f>
        <v>23.03.</v>
      </c>
      <c r="X2" s="186"/>
    </row>
    <row r="3" spans="1:27" x14ac:dyDescent="0.3">
      <c r="A3" s="106">
        <v>2</v>
      </c>
      <c r="B3" s="64" t="str">
        <f>'Wettkampf 1'!B3</f>
        <v>Neuvrees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Börgermoor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III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84"/>
      <c r="X5" s="185"/>
      <c r="Y5" s="76"/>
    </row>
    <row r="6" spans="1:27" x14ac:dyDescent="0.3">
      <c r="A6" s="106">
        <v>5</v>
      </c>
      <c r="B6" s="64" t="str">
        <f>'Wettkampf 1'!B6</f>
        <v>Ostenwalde II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88"/>
      <c r="X6" s="188"/>
      <c r="Y6" s="76"/>
    </row>
    <row r="7" spans="1:27" x14ac:dyDescent="0.3">
      <c r="A7" s="106">
        <v>6</v>
      </c>
      <c r="B7" s="64" t="str">
        <f>'Wettkampf 1'!B7</f>
        <v>Spahnharrenstätte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51</v>
      </c>
      <c r="W7" s="189" t="s">
        <v>60</v>
      </c>
      <c r="X7" s="190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79" t="s">
        <v>32</v>
      </c>
      <c r="V9" s="180"/>
      <c r="W9" s="180"/>
      <c r="X9" s="181"/>
    </row>
    <row r="10" spans="1:27" ht="12.9" customHeight="1" x14ac:dyDescent="0.3">
      <c r="A10" s="106">
        <v>1</v>
      </c>
      <c r="B10" s="66" t="str">
        <f>'Wettkampf 1'!B10</f>
        <v>Gertrud Kuchta</v>
      </c>
      <c r="C10" s="66" t="str">
        <f>'Wettkampf 1'!C10</f>
        <v>Börger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Sarah Breer</v>
      </c>
      <c r="C11" s="66" t="str">
        <f>'Wettkampf 1'!C11</f>
        <v>Börger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Margret Pohlgeers</v>
      </c>
      <c r="C12" s="66" t="str">
        <f>'Wettkampf 1'!C12</f>
        <v>Börger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Gundula Schwarte</v>
      </c>
      <c r="C13" s="66" t="str">
        <f>'Wettkampf 1'!C13</f>
        <v>Börger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Annette Schwarte</v>
      </c>
      <c r="C14" s="66" t="str">
        <f>'Wettkampf 1'!C14</f>
        <v>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Petra Dödtmann</v>
      </c>
      <c r="C15" s="66" t="str">
        <f>'Wettkampf 1'!C15</f>
        <v>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Sarah Deyen</v>
      </c>
      <c r="C16" s="66" t="str">
        <f>'Wettkampf 1'!C16</f>
        <v>Neuvrees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Silvia Thunert</v>
      </c>
      <c r="C17" s="66" t="str">
        <f>'Wettkampf 1'!C17</f>
        <v>Neuvrees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Margret Pohlmann</v>
      </c>
      <c r="C18" s="66" t="str">
        <f>'Wettkampf 1'!C18</f>
        <v>Neuvrees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Harma Steenken</v>
      </c>
      <c r="C19" s="66" t="str">
        <f>'Wettkampf 1'!C19</f>
        <v>Neuvrees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Claudia Rolfes</v>
      </c>
      <c r="C20" s="66" t="str">
        <f>'Wettkampf 1'!C20</f>
        <v>Neuvrees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Silvia Junge</v>
      </c>
      <c r="C21" s="66" t="str">
        <f>'Wettkampf 1'!C21</f>
        <v>Neuvrees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Ulla Schnieders</v>
      </c>
      <c r="C22" s="66" t="str">
        <f>'Wettkampf 1'!C22</f>
        <v>Börgermoor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Jasmin Kramer</v>
      </c>
      <c r="C23" s="66" t="str">
        <f>'Wettkampf 1'!C23</f>
        <v>Börgermoor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Anni Küwen</v>
      </c>
      <c r="C24" s="66" t="str">
        <f>'Wettkampf 1'!C24</f>
        <v>Börgermoor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Waltraud Dobelmann</v>
      </c>
      <c r="C25" s="66" t="str">
        <f>'Wettkampf 1'!C25</f>
        <v>Börgermoor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Börgermoor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Börgermoor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Hanna Gebken</v>
      </c>
      <c r="C28" s="66" t="str">
        <f>'Wettkampf 1'!C28</f>
        <v>Lorup III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Monika Reimann</v>
      </c>
      <c r="C29" s="66" t="str">
        <f>'Wettkampf 1'!C29</f>
        <v>Lorup III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Marina Schrand</v>
      </c>
      <c r="C30" s="66" t="str">
        <f>'Wettkampf 1'!C30</f>
        <v>Lorup III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Nadine Krömer</v>
      </c>
      <c r="C31" s="66" t="str">
        <f>'Wettkampf 1'!C31</f>
        <v>Lorup III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Nina Krömer</v>
      </c>
      <c r="C32" s="66" t="str">
        <f>'Wettkampf 1'!C32</f>
        <v>Lorup III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Margret Büter</v>
      </c>
      <c r="C33" s="66" t="str">
        <f>'Wettkampf 1'!C33</f>
        <v>Lorup III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Sarah Meiners</v>
      </c>
      <c r="C34" s="66" t="str">
        <f>'Wettkampf 1'!C34</f>
        <v>Ostenwalde II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Anna Temmen</v>
      </c>
      <c r="C35" s="66" t="str">
        <f>'Wettkampf 1'!C35</f>
        <v>Ostenwalde II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Helga Meiners</v>
      </c>
      <c r="C36" s="66" t="str">
        <f>'Wettkampf 1'!C36</f>
        <v>Ostenwalde II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Carmen Benten</v>
      </c>
      <c r="C37" s="66" t="str">
        <f>'Wettkampf 1'!C37</f>
        <v>Ostenwalde II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Anna -Maria Wimberg</v>
      </c>
      <c r="C38" s="66" t="str">
        <f>'Wettkampf 1'!C38</f>
        <v>Ostenwalde II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Evelyn Feder</v>
      </c>
      <c r="C39" s="66" t="str">
        <f>'Wettkampf 1'!C39</f>
        <v>Ostenwalde II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Monika Jansen</v>
      </c>
      <c r="C40" s="66" t="str">
        <f>'Wettkampf 1'!C40</f>
        <v>Spahnharrenstätte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Kerstin Sträche</v>
      </c>
      <c r="C41" s="66" t="str">
        <f>'Wettkampf 1'!C41</f>
        <v>Spahnharrenstätte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Rita Hanekamp</v>
      </c>
      <c r="C42" s="66" t="str">
        <f>'Wettkampf 1'!C42</f>
        <v>Spahnharrenstätte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Maria Beusing</v>
      </c>
      <c r="C43" s="66" t="str">
        <f>'Wettkampf 1'!C43</f>
        <v>Spahnharrenstätte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Spahnharrenstätte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Spahnharrenstätte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59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Börger II</v>
      </c>
      <c r="C2" s="134"/>
      <c r="D2" s="194" t="s">
        <v>57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Neuvrees II</v>
      </c>
      <c r="C3" s="128"/>
      <c r="D3" s="194" t="str">
        <f>Übersicht!M1</f>
        <v>3. Kreisklasse</v>
      </c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Börgermoor I</v>
      </c>
      <c r="C4" s="128"/>
      <c r="D4" s="194" t="str">
        <f>Übersicht!P1</f>
        <v>Damen</v>
      </c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III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Ostenwalde II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Spahnharrenstätte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Gertrud Kuchta</v>
      </c>
      <c r="C10" s="135" t="str">
        <f>'Wettkampf 1'!C10</f>
        <v>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Sarah Breer</v>
      </c>
      <c r="C11" s="135" t="str">
        <f>'Wettkampf 1'!C11</f>
        <v>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Margret Pohlgeers</v>
      </c>
      <c r="C12" s="135" t="str">
        <f>'Wettkampf 1'!C12</f>
        <v>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Gundula Schwarte</v>
      </c>
      <c r="C13" s="135" t="str">
        <f>'Wettkampf 1'!C13</f>
        <v>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Annette Schwarte</v>
      </c>
      <c r="C14" s="135" t="str">
        <f>'Wettkampf 1'!C14</f>
        <v>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Petra Dödtmann</v>
      </c>
      <c r="C15" s="135" t="str">
        <f>'Wettkampf 1'!C15</f>
        <v>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Sarah Deyen</v>
      </c>
      <c r="C16" s="135" t="str">
        <f>'Wettkampf 1'!C16</f>
        <v>Neuvrees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Silvia Thunert</v>
      </c>
      <c r="C17" s="135" t="str">
        <f>'Wettkampf 1'!C17</f>
        <v>Neuvrees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Margret Pohlmann</v>
      </c>
      <c r="C18" s="135" t="str">
        <f>'Wettkampf 1'!C18</f>
        <v>Neuvrees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Harma Steenken</v>
      </c>
      <c r="C19" s="135" t="str">
        <f>'Wettkampf 1'!C19</f>
        <v>Neuvrees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Claudia Rolfes</v>
      </c>
      <c r="C20" s="135" t="str">
        <f>'Wettkampf 1'!C20</f>
        <v>Neuvrees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Silvia Junge</v>
      </c>
      <c r="C21" s="135" t="str">
        <f>'Wettkampf 1'!C21</f>
        <v>Neuvrees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Ulla Schnieders</v>
      </c>
      <c r="C22" s="135" t="str">
        <f>'Wettkampf 1'!C22</f>
        <v>Börgermoor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Jasmin Kramer</v>
      </c>
      <c r="C23" s="135" t="str">
        <f>'Wettkampf 1'!C23</f>
        <v>Börgermoor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Anni Küwen</v>
      </c>
      <c r="C24" s="135" t="str">
        <f>'Wettkampf 1'!C24</f>
        <v>Börgermoor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Waltraud Dobelmann</v>
      </c>
      <c r="C25" s="135" t="str">
        <f>'Wettkampf 1'!C25</f>
        <v>Börgermoor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Börgermoor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Börgermoor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Hanna Gebken</v>
      </c>
      <c r="C28" s="135" t="str">
        <f>'Wettkampf 1'!C28</f>
        <v>Lorup III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Monika Reimann</v>
      </c>
      <c r="C29" s="135" t="str">
        <f>'Wettkampf 1'!C29</f>
        <v>Lorup III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Marina Schrand</v>
      </c>
      <c r="C30" s="135" t="str">
        <f>'Wettkampf 1'!C30</f>
        <v>Lorup III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Nadine Krömer</v>
      </c>
      <c r="C31" s="135" t="str">
        <f>'Wettkampf 1'!C31</f>
        <v>Lorup III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Nina Krömer</v>
      </c>
      <c r="C32" s="135" t="str">
        <f>'Wettkampf 1'!C32</f>
        <v>Lorup III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Margret Büter</v>
      </c>
      <c r="C33" s="135" t="str">
        <f>'Wettkampf 1'!C33</f>
        <v>Lorup III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Sarah Meiners</v>
      </c>
      <c r="C34" s="135" t="str">
        <f>'Wettkampf 1'!C34</f>
        <v>Ostenwalde II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Anna Temmen</v>
      </c>
      <c r="C35" s="135" t="str">
        <f>'Wettkampf 1'!C35</f>
        <v>Ostenwalde II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Helga Meiners</v>
      </c>
      <c r="C36" s="135" t="str">
        <f>'Wettkampf 1'!C36</f>
        <v>Ostenwalde II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Carmen Benten</v>
      </c>
      <c r="C37" s="135" t="str">
        <f>'Wettkampf 1'!C37</f>
        <v>Ostenwalde II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Anna -Maria Wimberg</v>
      </c>
      <c r="C38" s="135" t="str">
        <f>'Wettkampf 1'!C38</f>
        <v>Ostenwalde II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Evelyn Feder</v>
      </c>
      <c r="C39" s="135" t="str">
        <f>'Wettkampf 1'!C39</f>
        <v>Ostenwalde II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Monika Jansen</v>
      </c>
      <c r="C40" s="135" t="str">
        <f>'Wettkampf 1'!C40</f>
        <v>Spahnharrenstätte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Kerstin Sträche</v>
      </c>
      <c r="C41" s="135" t="str">
        <f>'Wettkampf 1'!C41</f>
        <v>Spahnharrenstätte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Rita Hanekamp</v>
      </c>
      <c r="C42" s="135" t="str">
        <f>'Wettkampf 1'!C42</f>
        <v>Spahnharrenstätte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Maria Beusing</v>
      </c>
      <c r="C43" s="135" t="str">
        <f>'Wettkampf 1'!C43</f>
        <v>Spahnharrenstätte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Spahnharrenstätte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Spahnharrenstätte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94" t="str">
        <f>Übersicht!K1</f>
        <v>2024/2025</v>
      </c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27"/>
      <c r="V1" s="127"/>
      <c r="W1" s="127"/>
      <c r="X1" s="137" t="s">
        <v>46</v>
      </c>
      <c r="Y1" s="194"/>
      <c r="Z1" s="19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94" t="s">
        <v>57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27"/>
      <c r="V2" s="127"/>
      <c r="W2" s="127"/>
      <c r="X2" s="137" t="s">
        <v>31</v>
      </c>
      <c r="Y2" s="195"/>
      <c r="Z2" s="19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96"/>
      <c r="Z5" s="19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96"/>
      <c r="Z6" s="19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51</v>
      </c>
      <c r="Y7" s="196"/>
      <c r="Z7" s="19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54</v>
      </c>
      <c r="C9" s="139" t="s">
        <v>52</v>
      </c>
      <c r="D9" s="140" t="s">
        <v>55</v>
      </c>
      <c r="E9" s="139" t="s">
        <v>53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58</v>
      </c>
      <c r="V9" s="141"/>
      <c r="W9" s="191" t="s">
        <v>32</v>
      </c>
      <c r="X9" s="192"/>
      <c r="Y9" s="192"/>
      <c r="Z9" s="19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56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200" t="s">
        <v>112</v>
      </c>
      <c r="B2" s="95" t="str">
        <f>VLOOKUP(A2,'Wettkampf 1'!$B$10:$C$45,2,FALSE)</f>
        <v>Lorup III</v>
      </c>
      <c r="C2" s="9">
        <f>VLOOKUP(A2,'Wettkampf 1'!$B$10:$D$45,3,FALSE)</f>
        <v>314.2</v>
      </c>
      <c r="D2" s="9">
        <f>VLOOKUP($A2,'2'!$B$10:$D$45,3,FALSE)</f>
        <v>313.3</v>
      </c>
      <c r="E2" s="9">
        <f>VLOOKUP($A2,'3'!$B$10:$D$45,3,FALSE)</f>
        <v>313.8</v>
      </c>
      <c r="F2" s="9">
        <f>VLOOKUP($A2,'4'!$B$10:$D$45,3,FALSE)</f>
        <v>315.10000000000002</v>
      </c>
      <c r="G2" s="9">
        <f>VLOOKUP($A2,'5'!$B$10:$D$45,3,FALSE)</f>
        <v>308.10000000000002</v>
      </c>
      <c r="H2" s="9">
        <f>VLOOKUP($A2,'6'!$B$10:$D$45,3,FALSE)</f>
        <v>312.2</v>
      </c>
      <c r="I2" s="9">
        <f>IF(J2 &gt; 0,K2/J2,0)</f>
        <v>312.78333333333336</v>
      </c>
      <c r="J2" s="9">
        <f>VLOOKUP(A2,Formelhilfe!$A$9:$H$44,8,FALSE)</f>
        <v>6</v>
      </c>
      <c r="K2" s="10">
        <f>SUM(C2:H2)</f>
        <v>1876.7</v>
      </c>
      <c r="L2" s="9">
        <f>VLOOKUP($A2,'7'!$B$10:$D$45,3,FALSE)</f>
        <v>310.39999999999998</v>
      </c>
      <c r="M2" s="9">
        <f>VLOOKUP($A2,'8'!$B$10:$D$45,3,FALSE)</f>
        <v>312.10000000000002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311.25</v>
      </c>
      <c r="S2" s="9">
        <f>VLOOKUP(A2,Formelhilfe!$A$9:$O$44,15,FALSE)</f>
        <v>2</v>
      </c>
      <c r="T2" s="10">
        <f>SUM(L2:Q2)</f>
        <v>622.5</v>
      </c>
      <c r="U2" s="10">
        <f>IF(V2&gt;0,W2/V2,0)</f>
        <v>312.39999999999998</v>
      </c>
      <c r="V2" s="9">
        <f>VLOOKUP(A2,Formelhilfe!$A$9:$P$44,16,FALSE)</f>
        <v>8</v>
      </c>
      <c r="W2" s="11">
        <f>SUM(C2:H2,L2:Q2)</f>
        <v>2499.1999999999998</v>
      </c>
    </row>
    <row r="3" spans="1:23" ht="20.25" customHeight="1" x14ac:dyDescent="0.4">
      <c r="A3" s="200" t="s">
        <v>116</v>
      </c>
      <c r="B3" s="95" t="str">
        <f>VLOOKUP(A3,'Wettkampf 1'!$B$10:$C$45,2,FALSE)</f>
        <v>Ostenwalde II</v>
      </c>
      <c r="C3" s="9">
        <f>VLOOKUP(A3,'Wettkampf 1'!$B$10:$D$45,3,FALSE)</f>
        <v>307.5</v>
      </c>
      <c r="D3" s="9">
        <f>VLOOKUP($A3,'2'!$B$10:$D$45,3,FALSE)</f>
        <v>311.89999999999998</v>
      </c>
      <c r="E3" s="9">
        <f>VLOOKUP($A3,'3'!$B$10:$D$45,3,FALSE)</f>
        <v>316.60000000000002</v>
      </c>
      <c r="F3" s="9">
        <f>VLOOKUP($A3,'4'!$B$10:$D$45,3,FALSE)</f>
        <v>315</v>
      </c>
      <c r="G3" s="9">
        <f>VLOOKUP($A3,'5'!$B$10:$D$45,3,FALSE)</f>
        <v>311.60000000000002</v>
      </c>
      <c r="H3" s="9">
        <f>VLOOKUP($A3,'6'!$B$10:$D$45,3,FALSE)</f>
        <v>311.60000000000002</v>
      </c>
      <c r="I3" s="9">
        <f>IF(J3 &gt; 0,K3/J3,0)</f>
        <v>312.36666666666662</v>
      </c>
      <c r="J3" s="9">
        <f>VLOOKUP(A3,Formelhilfe!$A$9:$H$44,8,FALSE)</f>
        <v>6</v>
      </c>
      <c r="K3" s="10">
        <f>SUM(C3:H3)</f>
        <v>1874.1999999999998</v>
      </c>
      <c r="L3" s="9">
        <f>VLOOKUP($A3,'7'!$B$10:$D$45,3,FALSE)</f>
        <v>309.5</v>
      </c>
      <c r="M3" s="9">
        <f>VLOOKUP($A3,'8'!$B$10:$D$45,3,FALSE)</f>
        <v>311.3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310.39999999999998</v>
      </c>
      <c r="S3" s="9">
        <f>VLOOKUP(A3,Formelhilfe!$A$9:$O$44,15,FALSE)</f>
        <v>2</v>
      </c>
      <c r="T3" s="10">
        <f>SUM(L3:Q3)</f>
        <v>620.79999999999995</v>
      </c>
      <c r="U3" s="10">
        <f>IF(V3&gt;0,W3/V3,0)</f>
        <v>311.875</v>
      </c>
      <c r="V3" s="9">
        <f>VLOOKUP(A3,Formelhilfe!$A$9:$P$44,16,FALSE)</f>
        <v>8</v>
      </c>
      <c r="W3" s="11">
        <f>SUM(C3:H3,L3:Q3)</f>
        <v>2495</v>
      </c>
    </row>
    <row r="4" spans="1:23" ht="20.25" customHeight="1" x14ac:dyDescent="0.4">
      <c r="A4" s="200" t="s">
        <v>91</v>
      </c>
      <c r="B4" s="95" t="str">
        <f>VLOOKUP(A4,'Wettkampf 1'!$B$10:$C$45,2,FALSE)</f>
        <v>Börger II</v>
      </c>
      <c r="C4" s="9">
        <f>VLOOKUP(A4,'Wettkampf 1'!$B$10:$D$45,3,FALSE)</f>
        <v>310.60000000000002</v>
      </c>
      <c r="D4" s="9">
        <f>VLOOKUP($A4,'2'!$B$10:$D$45,3,FALSE)</f>
        <v>307.39999999999998</v>
      </c>
      <c r="E4" s="9">
        <f>VLOOKUP($A4,'3'!$B$10:$D$45,3,FALSE)</f>
        <v>311.3</v>
      </c>
      <c r="F4" s="9">
        <f>VLOOKUP($A4,'4'!$B$10:$D$45,3,FALSE)</f>
        <v>315.2</v>
      </c>
      <c r="G4" s="9">
        <f>VLOOKUP($A4,'5'!$B$10:$D$45,3,FALSE)</f>
        <v>311.3</v>
      </c>
      <c r="H4" s="9">
        <f>VLOOKUP($A4,'6'!$B$10:$D$45,3,FALSE)</f>
        <v>312.89999999999998</v>
      </c>
      <c r="I4" s="9">
        <f>IF(J4 &gt; 0,K4/J4,0)</f>
        <v>311.45</v>
      </c>
      <c r="J4" s="9">
        <f>VLOOKUP(A4,Formelhilfe!$A$9:$H$44,8,FALSE)</f>
        <v>6</v>
      </c>
      <c r="K4" s="10">
        <f>SUM(C4:H4)</f>
        <v>1868.6999999999998</v>
      </c>
      <c r="L4" s="9">
        <f>VLOOKUP($A4,'7'!$B$10:$D$45,3,FALSE)</f>
        <v>308.8</v>
      </c>
      <c r="M4" s="9">
        <f>VLOOKUP($A4,'8'!$B$10:$D$45,3,FALSE)</f>
        <v>312.89999999999998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310.85000000000002</v>
      </c>
      <c r="S4" s="9">
        <f>VLOOKUP(A4,Formelhilfe!$A$9:$O$44,15,FALSE)</f>
        <v>2</v>
      </c>
      <c r="T4" s="10">
        <f>SUM(L4:Q4)</f>
        <v>621.70000000000005</v>
      </c>
      <c r="U4" s="10">
        <f>IF(V4&gt;0,W4/V4,0)</f>
        <v>311.3</v>
      </c>
      <c r="V4" s="9">
        <f>VLOOKUP(A4,Formelhilfe!$A$9:$P$44,16,FALSE)</f>
        <v>8</v>
      </c>
      <c r="W4" s="11">
        <f>SUM(C4:H4,L4:Q4)</f>
        <v>2490.4</v>
      </c>
    </row>
    <row r="5" spans="1:23" ht="20.25" customHeight="1" x14ac:dyDescent="0.4">
      <c r="A5" s="200" t="s">
        <v>121</v>
      </c>
      <c r="B5" s="95" t="str">
        <f>VLOOKUP(A5,'Wettkampf 1'!$B$10:$C$45,2,FALSE)</f>
        <v>Spahnharrenstätte I</v>
      </c>
      <c r="C5" s="9">
        <f>VLOOKUP(A5,'Wettkampf 1'!$B$10:$D$45,3,FALSE)</f>
        <v>312.10000000000002</v>
      </c>
      <c r="D5" s="9">
        <f>VLOOKUP($A5,'2'!$B$10:$D$45,3,FALSE)</f>
        <v>312.7</v>
      </c>
      <c r="E5" s="9">
        <f>VLOOKUP($A5,'3'!$B$10:$D$45,3,FALSE)</f>
        <v>315.10000000000002</v>
      </c>
      <c r="F5" s="9">
        <f>VLOOKUP($A5,'4'!$B$10:$D$45,3,FALSE)</f>
        <v>316.10000000000002</v>
      </c>
      <c r="G5" s="9">
        <f>VLOOKUP($A5,'5'!$B$10:$D$45,3,FALSE)</f>
        <v>303</v>
      </c>
      <c r="H5" s="9">
        <f>VLOOKUP($A5,'6'!$B$10:$D$45,3,FALSE)</f>
        <v>311.3</v>
      </c>
      <c r="I5" s="9">
        <f>IF(J5 &gt; 0,K5/J5,0)</f>
        <v>311.71666666666664</v>
      </c>
      <c r="J5" s="9">
        <f>VLOOKUP(A5,Formelhilfe!$A$9:$H$44,8,FALSE)</f>
        <v>6</v>
      </c>
      <c r="K5" s="10">
        <f>SUM(C5:H5)</f>
        <v>1870.3</v>
      </c>
      <c r="L5" s="9">
        <f>VLOOKUP($A5,'7'!$B$10:$D$45,3,FALSE)</f>
        <v>304.5</v>
      </c>
      <c r="M5" s="9">
        <f>VLOOKUP($A5,'8'!$B$10:$D$45,3,FALSE)</f>
        <v>309.60000000000002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307.05</v>
      </c>
      <c r="S5" s="9">
        <f>VLOOKUP(A5,Formelhilfe!$A$9:$O$44,15,FALSE)</f>
        <v>2</v>
      </c>
      <c r="T5" s="10">
        <f>SUM(L5:Q5)</f>
        <v>614.1</v>
      </c>
      <c r="U5" s="10">
        <f>IF(V5&gt;0,W5/V5,0)</f>
        <v>310.55</v>
      </c>
      <c r="V5" s="9">
        <f>VLOOKUP(A5,Formelhilfe!$A$9:$P$44,16,FALSE)</f>
        <v>8</v>
      </c>
      <c r="W5" s="11">
        <f>SUM(C5:H5,L5:Q5)</f>
        <v>2484.4</v>
      </c>
    </row>
    <row r="6" spans="1:23" ht="20.25" customHeight="1" x14ac:dyDescent="0.4">
      <c r="A6" s="200" t="s">
        <v>124</v>
      </c>
      <c r="B6" s="95" t="str">
        <f>VLOOKUP(A6,'Wettkampf 1'!$B$10:$C$45,2,FALSE)</f>
        <v>Spahnharrenstätte I</v>
      </c>
      <c r="C6" s="9">
        <f>VLOOKUP(A6,'Wettkampf 1'!$B$10:$D$45,3,FALSE)</f>
        <v>304.10000000000002</v>
      </c>
      <c r="D6" s="9">
        <f>VLOOKUP($A6,'2'!$B$10:$D$45,3,FALSE)</f>
        <v>308.3</v>
      </c>
      <c r="E6" s="9">
        <f>VLOOKUP($A6,'3'!$B$10:$D$45,3,FALSE)</f>
        <v>308.10000000000002</v>
      </c>
      <c r="F6" s="9">
        <f>VLOOKUP($A6,'4'!$B$10:$D$45,3,FALSE)</f>
        <v>310.8</v>
      </c>
      <c r="G6" s="9">
        <f>VLOOKUP($A6,'5'!$B$10:$D$45,3,FALSE)</f>
        <v>308.60000000000002</v>
      </c>
      <c r="H6" s="9">
        <f>VLOOKUP($A6,'6'!$B$10:$D$45,3,FALSE)</f>
        <v>309.60000000000002</v>
      </c>
      <c r="I6" s="9">
        <f>IF(J6 &gt; 0,K6/J6,0)</f>
        <v>308.25</v>
      </c>
      <c r="J6" s="9">
        <f>VLOOKUP(A6,Formelhilfe!$A$9:$H$44,8,FALSE)</f>
        <v>6</v>
      </c>
      <c r="K6" s="10">
        <f>SUM(C6:H6)</f>
        <v>1849.5</v>
      </c>
      <c r="L6" s="9">
        <f>VLOOKUP($A6,'7'!$B$10:$D$45,3,FALSE)</f>
        <v>314.89999999999998</v>
      </c>
      <c r="M6" s="9">
        <f>VLOOKUP($A6,'8'!$B$10:$D$45,3,FALSE)</f>
        <v>309.89999999999998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312.39999999999998</v>
      </c>
      <c r="S6" s="9">
        <f>VLOOKUP(A6,Formelhilfe!$A$9:$O$44,15,FALSE)</f>
        <v>2</v>
      </c>
      <c r="T6" s="10">
        <f>SUM(L6:Q6)</f>
        <v>624.79999999999995</v>
      </c>
      <c r="U6" s="10">
        <f>IF(V6&gt;0,W6/V6,0)</f>
        <v>309.28750000000002</v>
      </c>
      <c r="V6" s="9">
        <f>VLOOKUP(A6,Formelhilfe!$A$9:$P$44,16,FALSE)</f>
        <v>8</v>
      </c>
      <c r="W6" s="11">
        <f>SUM(C6:H6,L6:Q6)</f>
        <v>2474.3000000000002</v>
      </c>
    </row>
    <row r="7" spans="1:23" ht="20.25" customHeight="1" x14ac:dyDescent="0.4">
      <c r="A7" s="200" t="s">
        <v>103</v>
      </c>
      <c r="B7" s="95" t="str">
        <f>VLOOKUP(A7,'Wettkampf 1'!$B$10:$C$45,2,FALSE)</f>
        <v>Neuvrees II</v>
      </c>
      <c r="C7" s="9">
        <f>VLOOKUP(A7,'Wettkampf 1'!$B$10:$D$45,3,FALSE)</f>
        <v>305.2</v>
      </c>
      <c r="D7" s="9">
        <f>VLOOKUP($A7,'2'!$B$10:$D$45,3,FALSE)</f>
        <v>305.39999999999998</v>
      </c>
      <c r="E7" s="9">
        <f>VLOOKUP($A7,'3'!$B$10:$D$45,3,FALSE)</f>
        <v>306.8</v>
      </c>
      <c r="F7" s="9">
        <f>VLOOKUP($A7,'4'!$B$10:$D$45,3,FALSE)</f>
        <v>311.3</v>
      </c>
      <c r="G7" s="9">
        <f>VLOOKUP($A7,'5'!$B$10:$D$45,3,FALSE)</f>
        <v>305.39999999999998</v>
      </c>
      <c r="H7" s="9">
        <f>VLOOKUP($A7,'6'!$B$10:$D$45,3,FALSE)</f>
        <v>311.39999999999998</v>
      </c>
      <c r="I7" s="9">
        <f>IF(J7 &gt; 0,K7/J7,0)</f>
        <v>307.58333333333331</v>
      </c>
      <c r="J7" s="9">
        <f>VLOOKUP(A7,Formelhilfe!$A$9:$H$44,8,FALSE)</f>
        <v>6</v>
      </c>
      <c r="K7" s="10">
        <f>SUM(C7:H7)</f>
        <v>1845.5</v>
      </c>
      <c r="L7" s="9">
        <f>VLOOKUP($A7,'7'!$B$10:$D$45,3,FALSE)</f>
        <v>313.10000000000002</v>
      </c>
      <c r="M7" s="9">
        <f>VLOOKUP($A7,'8'!$B$10:$D$45,3,FALSE)</f>
        <v>309.2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311.14999999999998</v>
      </c>
      <c r="S7" s="9">
        <f>VLOOKUP(A7,Formelhilfe!$A$9:$O$44,15,FALSE)</f>
        <v>2</v>
      </c>
      <c r="T7" s="10">
        <f>SUM(L7:Q7)</f>
        <v>622.29999999999995</v>
      </c>
      <c r="U7" s="10">
        <f>IF(V7&gt;0,W7/V7,0)</f>
        <v>308.47499999999997</v>
      </c>
      <c r="V7" s="9">
        <f>VLOOKUP(A7,Formelhilfe!$A$9:$P$44,16,FALSE)</f>
        <v>8</v>
      </c>
      <c r="W7" s="11">
        <f>SUM(C7:H7,L7:Q7)</f>
        <v>2467.7999999999997</v>
      </c>
    </row>
    <row r="8" spans="1:23" ht="20.25" customHeight="1" x14ac:dyDescent="0.4">
      <c r="A8" s="200" t="s">
        <v>100</v>
      </c>
      <c r="B8" s="95" t="str">
        <f>VLOOKUP(A8,'Wettkampf 1'!$B$10:$C$45,2,FALSE)</f>
        <v>Neuvrees II</v>
      </c>
      <c r="C8" s="9">
        <f>VLOOKUP(A8,'Wettkampf 1'!$B$10:$D$45,3,FALSE)</f>
        <v>310.7</v>
      </c>
      <c r="D8" s="9">
        <f>VLOOKUP($A8,'2'!$B$10:$D$45,3,FALSE)</f>
        <v>311.3</v>
      </c>
      <c r="E8" s="9">
        <f>VLOOKUP($A8,'3'!$B$10:$D$45,3,FALSE)</f>
        <v>309</v>
      </c>
      <c r="F8" s="9">
        <f>VLOOKUP($A8,'4'!$B$10:$D$45,3,FALSE)</f>
        <v>307.39999999999998</v>
      </c>
      <c r="G8" s="9">
        <f>VLOOKUP($A8,'5'!$B$10:$D$45,3,FALSE)</f>
        <v>301.7</v>
      </c>
      <c r="H8" s="9">
        <f>VLOOKUP($A8,'6'!$B$10:$D$45,3,FALSE)</f>
        <v>312</v>
      </c>
      <c r="I8" s="9">
        <f>IF(J8 &gt; 0,K8/J8,0)</f>
        <v>308.68333333333334</v>
      </c>
      <c r="J8" s="9">
        <f>VLOOKUP(A8,Formelhilfe!$A$9:$H$44,8,FALSE)</f>
        <v>6</v>
      </c>
      <c r="K8" s="10">
        <f>SUM(C8:H8)</f>
        <v>1852.1000000000001</v>
      </c>
      <c r="L8" s="9">
        <f>VLOOKUP($A8,'7'!$B$10:$D$45,3,FALSE)</f>
        <v>307.2</v>
      </c>
      <c r="M8" s="9">
        <f>VLOOKUP($A8,'8'!$B$10:$D$45,3,FALSE)</f>
        <v>306.8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307</v>
      </c>
      <c r="S8" s="9">
        <f>VLOOKUP(A8,Formelhilfe!$A$9:$O$44,15,FALSE)</f>
        <v>2</v>
      </c>
      <c r="T8" s="10">
        <f>SUM(L8:Q8)</f>
        <v>614</v>
      </c>
      <c r="U8" s="10">
        <f>IF(V8&gt;0,W8/V8,0)</f>
        <v>308.26250000000005</v>
      </c>
      <c r="V8" s="9">
        <f>VLOOKUP(A8,Formelhilfe!$A$9:$P$44,16,FALSE)</f>
        <v>8</v>
      </c>
      <c r="W8" s="11">
        <f>SUM(C8:H8,L8:Q8)</f>
        <v>2466.1000000000004</v>
      </c>
    </row>
    <row r="9" spans="1:23" ht="20.25" customHeight="1" x14ac:dyDescent="0.4">
      <c r="A9" s="200" t="s">
        <v>106</v>
      </c>
      <c r="B9" s="95" t="str">
        <f>VLOOKUP(A9,'Wettkampf 1'!$B$10:$C$45,2,FALSE)</f>
        <v>Börgermoor I</v>
      </c>
      <c r="C9" s="9">
        <f>VLOOKUP(A9,'Wettkampf 1'!$B$10:$D$45,3,FALSE)</f>
        <v>298.8</v>
      </c>
      <c r="D9" s="9">
        <f>VLOOKUP($A9,'2'!$B$10:$D$45,3,FALSE)</f>
        <v>302.39999999999998</v>
      </c>
      <c r="E9" s="9">
        <f>VLOOKUP($A9,'3'!$B$10:$D$45,3,FALSE)</f>
        <v>306.2</v>
      </c>
      <c r="F9" s="9">
        <f>VLOOKUP($A9,'4'!$B$10:$D$45,3,FALSE)</f>
        <v>310.5</v>
      </c>
      <c r="G9" s="9">
        <f>VLOOKUP($A9,'5'!$B$10:$D$45,3,FALSE)</f>
        <v>310.3</v>
      </c>
      <c r="H9" s="9">
        <f>VLOOKUP($A9,'6'!$B$10:$D$45,3,FALSE)</f>
        <v>309.3</v>
      </c>
      <c r="I9" s="9">
        <f>IF(J9 &gt; 0,K9/J9,0)</f>
        <v>306.25</v>
      </c>
      <c r="J9" s="9">
        <f>VLOOKUP(A9,Formelhilfe!$A$9:$H$44,8,FALSE)</f>
        <v>6</v>
      </c>
      <c r="K9" s="10">
        <f>SUM(C9:H9)</f>
        <v>1837.5</v>
      </c>
      <c r="L9" s="9">
        <f>VLOOKUP($A9,'7'!$B$10:$D$45,3,FALSE)</f>
        <v>311.7</v>
      </c>
      <c r="M9" s="9">
        <f>VLOOKUP($A9,'8'!$B$10:$D$45,3,FALSE)</f>
        <v>312.3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312</v>
      </c>
      <c r="S9" s="9">
        <f>VLOOKUP(A9,Formelhilfe!$A$9:$O$44,15,FALSE)</f>
        <v>2</v>
      </c>
      <c r="T9" s="10">
        <f>SUM(L9:Q9)</f>
        <v>624</v>
      </c>
      <c r="U9" s="10">
        <f>IF(V9&gt;0,W9/V9,0)</f>
        <v>307.6875</v>
      </c>
      <c r="V9" s="9">
        <f>VLOOKUP(A9,Formelhilfe!$A$9:$P$44,16,FALSE)</f>
        <v>8</v>
      </c>
      <c r="W9" s="11">
        <f>SUM(C9:H9,L9:Q9)</f>
        <v>2461.5</v>
      </c>
    </row>
    <row r="10" spans="1:23" ht="20.25" customHeight="1" x14ac:dyDescent="0.4">
      <c r="A10" s="200" t="s">
        <v>99</v>
      </c>
      <c r="B10" s="95" t="str">
        <f>VLOOKUP(A10,'Wettkampf 1'!$B$10:$C$45,2,FALSE)</f>
        <v>Neuvrees II</v>
      </c>
      <c r="C10" s="9">
        <f>VLOOKUP(A10,'Wettkampf 1'!$B$10:$D$45,3,FALSE)</f>
        <v>308.10000000000002</v>
      </c>
      <c r="D10" s="9">
        <f>VLOOKUP($A10,'2'!$B$10:$D$45,3,FALSE)</f>
        <v>305.2</v>
      </c>
      <c r="E10" s="9">
        <f>VLOOKUP($A10,'3'!$B$10:$D$45,3,FALSE)</f>
        <v>309.7</v>
      </c>
      <c r="F10" s="9">
        <f>VLOOKUP($A10,'4'!$B$10:$D$45,3,FALSE)</f>
        <v>312.60000000000002</v>
      </c>
      <c r="G10" s="9">
        <f>VLOOKUP($A10,'5'!$B$10:$D$45,3,FALSE)</f>
        <v>301.39999999999998</v>
      </c>
      <c r="H10" s="9">
        <f>VLOOKUP($A10,'6'!$B$10:$D$45,3,FALSE)</f>
        <v>310.10000000000002</v>
      </c>
      <c r="I10" s="9">
        <f>IF(J10 &gt; 0,K10/J10,0)</f>
        <v>307.84999999999997</v>
      </c>
      <c r="J10" s="9">
        <f>VLOOKUP(A10,Formelhilfe!$A$9:$H$44,8,FALSE)</f>
        <v>6</v>
      </c>
      <c r="K10" s="10">
        <f>SUM(C10:H10)</f>
        <v>1847.1</v>
      </c>
      <c r="L10" s="9">
        <f>VLOOKUP($A10,'7'!$B$10:$D$45,3,FALSE)</f>
        <v>302.3</v>
      </c>
      <c r="M10" s="9">
        <f>VLOOKUP($A10,'8'!$B$10:$D$45,3,FALSE)</f>
        <v>311.10000000000002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306.70000000000005</v>
      </c>
      <c r="S10" s="9">
        <f>VLOOKUP(A10,Formelhilfe!$A$9:$O$44,15,FALSE)</f>
        <v>2</v>
      </c>
      <c r="T10" s="10">
        <f>SUM(L10:Q10)</f>
        <v>613.40000000000009</v>
      </c>
      <c r="U10" s="10">
        <f>IF(V10&gt;0,W10/V10,0)</f>
        <v>307.5625</v>
      </c>
      <c r="V10" s="9">
        <f>VLOOKUP(A10,Formelhilfe!$A$9:$P$44,16,FALSE)</f>
        <v>8</v>
      </c>
      <c r="W10" s="11">
        <f>SUM(C10:H10,L10:Q10)</f>
        <v>2460.5</v>
      </c>
    </row>
    <row r="11" spans="1:23" ht="20.25" customHeight="1" x14ac:dyDescent="0.4">
      <c r="A11" s="200" t="s">
        <v>105</v>
      </c>
      <c r="B11" s="95" t="str">
        <f>VLOOKUP(A11,'Wettkampf 1'!$B$10:$C$45,2,FALSE)</f>
        <v>Börgermoor I</v>
      </c>
      <c r="C11" s="9">
        <f>VLOOKUP(A11,'Wettkampf 1'!$B$10:$D$45,3,FALSE)</f>
        <v>306.60000000000002</v>
      </c>
      <c r="D11" s="9">
        <f>VLOOKUP($A11,'2'!$B$10:$D$45,3,FALSE)</f>
        <v>308.5</v>
      </c>
      <c r="E11" s="9">
        <f>VLOOKUP($A11,'3'!$B$10:$D$45,3,FALSE)</f>
        <v>309.8</v>
      </c>
      <c r="F11" s="9">
        <f>VLOOKUP($A11,'4'!$B$10:$D$45,3,FALSE)</f>
        <v>310.10000000000002</v>
      </c>
      <c r="G11" s="9">
        <f>VLOOKUP($A11,'5'!$B$10:$D$45,3,FALSE)</f>
        <v>308.8</v>
      </c>
      <c r="H11" s="9">
        <f>VLOOKUP($A11,'6'!$B$10:$D$45,3,FALSE)</f>
        <v>307.10000000000002</v>
      </c>
      <c r="I11" s="9">
        <f>IF(J11 &gt; 0,K11/J11,0)</f>
        <v>308.48333333333335</v>
      </c>
      <c r="J11" s="9">
        <f>VLOOKUP(A11,Formelhilfe!$A$9:$H$44,8,FALSE)</f>
        <v>6</v>
      </c>
      <c r="K11" s="10">
        <f>SUM(C11:H11)</f>
        <v>1850.9</v>
      </c>
      <c r="L11" s="9">
        <f>VLOOKUP($A11,'7'!$B$10:$D$45,3,FALSE)</f>
        <v>300.89999999999998</v>
      </c>
      <c r="M11" s="9">
        <f>VLOOKUP($A11,'8'!$B$10:$D$45,3,FALSE)</f>
        <v>302.89999999999998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301.89999999999998</v>
      </c>
      <c r="S11" s="9">
        <f>VLOOKUP(A11,Formelhilfe!$A$9:$O$44,15,FALSE)</f>
        <v>2</v>
      </c>
      <c r="T11" s="10">
        <f>SUM(L11:Q11)</f>
        <v>603.79999999999995</v>
      </c>
      <c r="U11" s="10">
        <f>IF(V11&gt;0,W11/V11,0)</f>
        <v>306.83750000000003</v>
      </c>
      <c r="V11" s="9">
        <f>VLOOKUP(A11,Formelhilfe!$A$9:$P$44,16,FALSE)</f>
        <v>8</v>
      </c>
      <c r="W11" s="11">
        <f>SUM(C11:H11,L11:Q11)</f>
        <v>2454.7000000000003</v>
      </c>
    </row>
    <row r="12" spans="1:23" ht="20.25" customHeight="1" x14ac:dyDescent="0.4">
      <c r="A12" s="200" t="s">
        <v>107</v>
      </c>
      <c r="B12" s="95" t="str">
        <f>VLOOKUP(A12,'Wettkampf 1'!$B$10:$C$45,2,FALSE)</f>
        <v>Börgermoor I</v>
      </c>
      <c r="C12" s="9">
        <f>VLOOKUP(A12,'Wettkampf 1'!$B$10:$D$45,3,FALSE)</f>
        <v>299.3</v>
      </c>
      <c r="D12" s="9">
        <f>VLOOKUP($A12,'2'!$B$10:$D$45,3,FALSE)</f>
        <v>300.10000000000002</v>
      </c>
      <c r="E12" s="9">
        <f>VLOOKUP($A12,'3'!$B$10:$D$45,3,FALSE)</f>
        <v>306.2</v>
      </c>
      <c r="F12" s="9">
        <f>VLOOKUP($A12,'4'!$B$10:$D$45,3,FALSE)</f>
        <v>312.60000000000002</v>
      </c>
      <c r="G12" s="9">
        <f>VLOOKUP($A12,'5'!$B$10:$D$45,3,FALSE)</f>
        <v>297.89999999999998</v>
      </c>
      <c r="H12" s="9">
        <f>VLOOKUP($A12,'6'!$B$10:$D$45,3,FALSE)</f>
        <v>308.89999999999998</v>
      </c>
      <c r="I12" s="9">
        <f>IF(J12 &gt; 0,K12/J12,0)</f>
        <v>304.16666666666674</v>
      </c>
      <c r="J12" s="9">
        <f>VLOOKUP(A12,Formelhilfe!$A$9:$H$44,8,FALSE)</f>
        <v>6</v>
      </c>
      <c r="K12" s="10">
        <f>SUM(C12:H12)</f>
        <v>1825.0000000000005</v>
      </c>
      <c r="L12" s="9">
        <f>VLOOKUP($A12,'7'!$B$10:$D$45,3,FALSE)</f>
        <v>308.60000000000002</v>
      </c>
      <c r="M12" s="9">
        <f>VLOOKUP($A12,'8'!$B$10:$D$45,3,FALSE)</f>
        <v>310.7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309.64999999999998</v>
      </c>
      <c r="S12" s="9">
        <f>VLOOKUP(A12,Formelhilfe!$A$9:$O$44,15,FALSE)</f>
        <v>2</v>
      </c>
      <c r="T12" s="10">
        <f>SUM(L12:Q12)</f>
        <v>619.29999999999995</v>
      </c>
      <c r="U12" s="10">
        <f>IF(V12&gt;0,W12/V12,0)</f>
        <v>305.53750000000002</v>
      </c>
      <c r="V12" s="9">
        <f>VLOOKUP(A12,Formelhilfe!$A$9:$P$44,16,FALSE)</f>
        <v>8</v>
      </c>
      <c r="W12" s="11">
        <f>SUM(C12:H12,L12:Q12)</f>
        <v>2444.3000000000002</v>
      </c>
    </row>
    <row r="13" spans="1:23" ht="20.25" customHeight="1" x14ac:dyDescent="0.4">
      <c r="A13" s="200" t="s">
        <v>122</v>
      </c>
      <c r="B13" s="95" t="str">
        <f>VLOOKUP(A13,'Wettkampf 1'!$B$10:$C$45,2,FALSE)</f>
        <v>Spahnharrenstätte I</v>
      </c>
      <c r="C13" s="9">
        <f>VLOOKUP(A13,'Wettkampf 1'!$B$10:$D$45,3,FALSE)</f>
        <v>302.8</v>
      </c>
      <c r="D13" s="9">
        <f>VLOOKUP($A13,'2'!$B$10:$D$45,3,FALSE)</f>
        <v>311.89999999999998</v>
      </c>
      <c r="E13" s="9">
        <f>VLOOKUP($A13,'3'!$B$10:$D$45,3,FALSE)</f>
        <v>305</v>
      </c>
      <c r="F13" s="9">
        <f>VLOOKUP($A13,'4'!$B$10:$D$45,3,FALSE)</f>
        <v>302</v>
      </c>
      <c r="G13" s="9">
        <f>VLOOKUP($A13,'5'!$B$10:$D$45,3,FALSE)</f>
        <v>305.7</v>
      </c>
      <c r="H13" s="9">
        <f>VLOOKUP($A13,'6'!$B$10:$D$45,3,FALSE)</f>
        <v>307.3</v>
      </c>
      <c r="I13" s="9">
        <f>IF(J13 &gt; 0,K13/J13,0)</f>
        <v>305.78333333333336</v>
      </c>
      <c r="J13" s="9">
        <f>VLOOKUP(A13,Formelhilfe!$A$9:$H$44,8,FALSE)</f>
        <v>6</v>
      </c>
      <c r="K13" s="10">
        <f>SUM(C13:H13)</f>
        <v>1834.7</v>
      </c>
      <c r="L13" s="9">
        <f>VLOOKUP($A13,'7'!$B$10:$D$45,3,FALSE)</f>
        <v>307.8</v>
      </c>
      <c r="M13" s="9">
        <f>VLOOKUP($A13,'8'!$B$10:$D$45,3,FALSE)</f>
        <v>299.7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303.75</v>
      </c>
      <c r="S13" s="9">
        <f>VLOOKUP(A13,Formelhilfe!$A$9:$O$44,15,FALSE)</f>
        <v>2</v>
      </c>
      <c r="T13" s="10">
        <f>SUM(L13:Q13)</f>
        <v>607.5</v>
      </c>
      <c r="U13" s="10">
        <f>IF(V13&gt;0,W13/V13,0)</f>
        <v>305.27499999999998</v>
      </c>
      <c r="V13" s="9">
        <f>VLOOKUP(A13,Formelhilfe!$A$9:$P$44,16,FALSE)</f>
        <v>8</v>
      </c>
      <c r="W13" s="11">
        <f>SUM(C13:H13,L13:Q13)</f>
        <v>2442.1999999999998</v>
      </c>
    </row>
    <row r="14" spans="1:23" ht="20.25" customHeight="1" x14ac:dyDescent="0.4">
      <c r="A14" s="200" t="s">
        <v>111</v>
      </c>
      <c r="B14" s="95" t="str">
        <f>VLOOKUP(A14,'Wettkampf 1'!$B$10:$C$45,2,FALSE)</f>
        <v>Lorup III</v>
      </c>
      <c r="C14" s="9">
        <f>VLOOKUP(A14,'Wettkampf 1'!$B$10:$D$45,3,FALSE)</f>
        <v>305.89999999999998</v>
      </c>
      <c r="D14" s="9">
        <f>VLOOKUP($A14,'2'!$B$10:$D$45,3,FALSE)</f>
        <v>306.39999999999998</v>
      </c>
      <c r="E14" s="9">
        <f>VLOOKUP($A14,'3'!$B$10:$D$45,3,FALSE)</f>
        <v>303.89999999999998</v>
      </c>
      <c r="F14" s="9">
        <f>VLOOKUP($A14,'4'!$B$10:$D$45,3,FALSE)</f>
        <v>306.2</v>
      </c>
      <c r="G14" s="9">
        <f>VLOOKUP($A14,'5'!$B$10:$D$45,3,FALSE)</f>
        <v>303</v>
      </c>
      <c r="H14" s="9">
        <f>VLOOKUP($A14,'6'!$B$10:$D$45,3,FALSE)</f>
        <v>305.5</v>
      </c>
      <c r="I14" s="9">
        <f>IF(J14 &gt; 0,K14/J14,0)</f>
        <v>305.14999999999998</v>
      </c>
      <c r="J14" s="9">
        <f>VLOOKUP(A14,Formelhilfe!$A$9:$H$44,8,FALSE)</f>
        <v>6</v>
      </c>
      <c r="K14" s="10">
        <f>SUM(C14:H14)</f>
        <v>1830.8999999999999</v>
      </c>
      <c r="L14" s="9">
        <f>VLOOKUP($A14,'7'!$B$10:$D$45,3,FALSE)</f>
        <v>304.10000000000002</v>
      </c>
      <c r="M14" s="9">
        <f>VLOOKUP($A14,'8'!$B$10:$D$45,3,FALSE)</f>
        <v>306.7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305.39999999999998</v>
      </c>
      <c r="S14" s="9">
        <f>VLOOKUP(A14,Formelhilfe!$A$9:$O$44,15,FALSE)</f>
        <v>2</v>
      </c>
      <c r="T14" s="10">
        <f>SUM(L14:Q14)</f>
        <v>610.79999999999995</v>
      </c>
      <c r="U14" s="10">
        <f>IF(V14&gt;0,W14/V14,0)</f>
        <v>305.21249999999998</v>
      </c>
      <c r="V14" s="9">
        <f>VLOOKUP(A14,Formelhilfe!$A$9:$P$44,16,FALSE)</f>
        <v>8</v>
      </c>
      <c r="W14" s="11">
        <f>SUM(C14:H14,L14:Q14)</f>
        <v>2441.6999999999998</v>
      </c>
    </row>
    <row r="15" spans="1:23" ht="20.25" customHeight="1" x14ac:dyDescent="0.4">
      <c r="A15" s="200" t="s">
        <v>108</v>
      </c>
      <c r="B15" s="95" t="str">
        <f>VLOOKUP(A15,'Wettkampf 1'!$B$10:$C$45,2,FALSE)</f>
        <v>Börgermoor I</v>
      </c>
      <c r="C15" s="9">
        <f>VLOOKUP(A15,'Wettkampf 1'!$B$10:$D$45,3,FALSE)</f>
        <v>305.89999999999998</v>
      </c>
      <c r="D15" s="9">
        <f>VLOOKUP($A15,'2'!$B$10:$D$45,3,FALSE)</f>
        <v>303.7</v>
      </c>
      <c r="E15" s="9">
        <f>VLOOKUP($A15,'3'!$B$10:$D$45,3,FALSE)</f>
        <v>300</v>
      </c>
      <c r="F15" s="9">
        <f>VLOOKUP($A15,'4'!$B$10:$D$45,3,FALSE)</f>
        <v>308.5</v>
      </c>
      <c r="G15" s="9">
        <f>VLOOKUP($A15,'5'!$B$10:$D$45,3,FALSE)</f>
        <v>302.8</v>
      </c>
      <c r="H15" s="9">
        <f>VLOOKUP($A15,'6'!$B$10:$D$45,3,FALSE)</f>
        <v>302.8</v>
      </c>
      <c r="I15" s="9">
        <f>IF(J15 &gt; 0,K15/J15,0)</f>
        <v>303.95</v>
      </c>
      <c r="J15" s="9">
        <f>VLOOKUP(A15,Formelhilfe!$A$9:$H$44,8,FALSE)</f>
        <v>6</v>
      </c>
      <c r="K15" s="10">
        <f>SUM(C15:H15)</f>
        <v>1823.6999999999998</v>
      </c>
      <c r="L15" s="9">
        <f>VLOOKUP($A15,'7'!$B$10:$D$45,3,FALSE)</f>
        <v>303.60000000000002</v>
      </c>
      <c r="M15" s="9">
        <f>VLOOKUP($A15,'8'!$B$10:$D$45,3,FALSE)</f>
        <v>311.10000000000002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307.35000000000002</v>
      </c>
      <c r="S15" s="9">
        <f>VLOOKUP(A15,Formelhilfe!$A$9:$O$44,15,FALSE)</f>
        <v>2</v>
      </c>
      <c r="T15" s="10">
        <f>SUM(L15:Q15)</f>
        <v>614.70000000000005</v>
      </c>
      <c r="U15" s="10">
        <f>IF(V15&gt;0,W15/V15,0)</f>
        <v>304.79999999999995</v>
      </c>
      <c r="V15" s="9">
        <f>VLOOKUP(A15,Formelhilfe!$A$9:$P$44,16,FALSE)</f>
        <v>8</v>
      </c>
      <c r="W15" s="11">
        <f>SUM(C15:H15,L15:Q15)</f>
        <v>2438.3999999999996</v>
      </c>
    </row>
    <row r="16" spans="1:23" ht="20.25" customHeight="1" x14ac:dyDescent="0.4">
      <c r="A16" s="200" t="s">
        <v>110</v>
      </c>
      <c r="B16" s="95" t="str">
        <f>VLOOKUP(A16,'Wettkampf 1'!$B$10:$C$45,2,FALSE)</f>
        <v>Lorup III</v>
      </c>
      <c r="C16" s="9">
        <f>VLOOKUP(A16,'Wettkampf 1'!$B$10:$D$45,3,FALSE)</f>
        <v>307.60000000000002</v>
      </c>
      <c r="D16" s="9">
        <f>VLOOKUP($A16,'2'!$B$10:$D$45,3,FALSE)</f>
        <v>303.8</v>
      </c>
      <c r="E16" s="9">
        <f>VLOOKUP($A16,'3'!$B$10:$D$45,3,FALSE)</f>
        <v>299.89999999999998</v>
      </c>
      <c r="F16" s="9">
        <f>VLOOKUP($A16,'4'!$B$10:$D$45,3,FALSE)</f>
        <v>305.8</v>
      </c>
      <c r="G16" s="9">
        <f>VLOOKUP($A16,'5'!$B$10:$D$45,3,FALSE)</f>
        <v>305.2</v>
      </c>
      <c r="H16" s="9">
        <f>VLOOKUP($A16,'6'!$B$10:$D$45,3,FALSE)</f>
        <v>304.60000000000002</v>
      </c>
      <c r="I16" s="9">
        <f>IF(J16 &gt; 0,K16/J16,0)</f>
        <v>304.48333333333335</v>
      </c>
      <c r="J16" s="9">
        <f>VLOOKUP(A16,Formelhilfe!$A$9:$H$44,8,FALSE)</f>
        <v>6</v>
      </c>
      <c r="K16" s="10">
        <f>SUM(C16:H16)</f>
        <v>1826.9</v>
      </c>
      <c r="L16" s="9">
        <f>VLOOKUP($A16,'7'!$B$10:$D$45,3,FALSE)</f>
        <v>308.3</v>
      </c>
      <c r="M16" s="9">
        <f>VLOOKUP($A16,'8'!$B$10:$D$45,3,FALSE)</f>
        <v>301.8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305.05</v>
      </c>
      <c r="S16" s="9">
        <f>VLOOKUP(A16,Formelhilfe!$A$9:$O$44,15,FALSE)</f>
        <v>2</v>
      </c>
      <c r="T16" s="10">
        <f>SUM(L16:Q16)</f>
        <v>610.1</v>
      </c>
      <c r="U16" s="10">
        <f>IF(V16&gt;0,W16/V16,0)</f>
        <v>304.62500000000006</v>
      </c>
      <c r="V16" s="9">
        <f>VLOOKUP(A16,Formelhilfe!$A$9:$P$44,16,FALSE)</f>
        <v>8</v>
      </c>
      <c r="W16" s="11">
        <f>SUM(C16:H16,L16:Q16)</f>
        <v>2437.0000000000005</v>
      </c>
    </row>
    <row r="17" spans="1:45" ht="20.25" customHeight="1" x14ac:dyDescent="0.4">
      <c r="A17" s="200" t="s">
        <v>94</v>
      </c>
      <c r="B17" s="95" t="str">
        <f>VLOOKUP(A17,'Wettkampf 1'!$B$10:$C$45,2,FALSE)</f>
        <v>Börger II</v>
      </c>
      <c r="C17" s="9">
        <f>VLOOKUP(A17,'Wettkampf 1'!$B$10:$D$45,3,FALSE)</f>
        <v>300.7</v>
      </c>
      <c r="D17" s="9">
        <f>VLOOKUP($A17,'2'!$B$10:$D$45,3,FALSE)</f>
        <v>303.7</v>
      </c>
      <c r="E17" s="9">
        <f>VLOOKUP($A17,'3'!$B$10:$D$45,3,FALSE)</f>
        <v>305.3</v>
      </c>
      <c r="F17" s="9">
        <f>VLOOKUP($A17,'4'!$B$10:$D$45,3,FALSE)</f>
        <v>305</v>
      </c>
      <c r="G17" s="9">
        <f>VLOOKUP($A17,'5'!$B$10:$D$45,3,FALSE)</f>
        <v>301</v>
      </c>
      <c r="H17" s="9">
        <f>VLOOKUP($A17,'6'!$B$10:$D$45,3,FALSE)</f>
        <v>310.39999999999998</v>
      </c>
      <c r="I17" s="9">
        <f>IF(J17 &gt; 0,K17/J17,0)</f>
        <v>304.34999999999997</v>
      </c>
      <c r="J17" s="9">
        <f>VLOOKUP(A17,Formelhilfe!$A$9:$H$44,8,FALSE)</f>
        <v>6</v>
      </c>
      <c r="K17" s="10">
        <f>SUM(C17:H17)</f>
        <v>1826.1</v>
      </c>
      <c r="L17" s="9">
        <f>VLOOKUP($A17,'7'!$B$10:$D$45,3,FALSE)</f>
        <v>303.7</v>
      </c>
      <c r="M17" s="9">
        <f>VLOOKUP($A17,'8'!$B$10:$D$45,3,FALSE)</f>
        <v>305.8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304.75</v>
      </c>
      <c r="S17" s="9">
        <f>VLOOKUP(A17,Formelhilfe!$A$9:$O$44,15,FALSE)</f>
        <v>2</v>
      </c>
      <c r="T17" s="10">
        <f>SUM(L17:Q17)</f>
        <v>609.5</v>
      </c>
      <c r="U17" s="10">
        <f>IF(V17&gt;0,W17/V17,0)</f>
        <v>304.45</v>
      </c>
      <c r="V17" s="9">
        <f>VLOOKUP(A17,Formelhilfe!$A$9:$P$44,16,FALSE)</f>
        <v>8</v>
      </c>
      <c r="W17" s="11">
        <f>SUM(C17:H17,L17:Q17)</f>
        <v>2435.6</v>
      </c>
    </row>
    <row r="18" spans="1:45" ht="20.25" customHeight="1" x14ac:dyDescent="0.4">
      <c r="A18" s="200" t="s">
        <v>118</v>
      </c>
      <c r="B18" s="95" t="str">
        <f>VLOOKUP(A18,'Wettkampf 1'!$B$10:$C$45,2,FALSE)</f>
        <v>Ostenwalde II</v>
      </c>
      <c r="C18" s="9">
        <f>VLOOKUP(A18,'Wettkampf 1'!$B$10:$D$45,3,FALSE)</f>
        <v>301.60000000000002</v>
      </c>
      <c r="D18" s="9">
        <f>VLOOKUP($A18,'2'!$B$10:$D$45,3,FALSE)</f>
        <v>308.7</v>
      </c>
      <c r="E18" s="9">
        <f>VLOOKUP($A18,'3'!$B$10:$D$45,3,FALSE)</f>
        <v>308.39999999999998</v>
      </c>
      <c r="F18" s="9">
        <f>VLOOKUP($A18,'4'!$B$10:$D$45,3,FALSE)</f>
        <v>304.5</v>
      </c>
      <c r="G18" s="9">
        <f>VLOOKUP($A18,'5'!$B$10:$D$45,3,FALSE)</f>
        <v>296.8</v>
      </c>
      <c r="H18" s="9">
        <f>VLOOKUP($A18,'6'!$B$10:$D$45,3,FALSE)</f>
        <v>297.8</v>
      </c>
      <c r="I18" s="9">
        <f>IF(J18 &gt; 0,K18/J18,0)</f>
        <v>302.96666666666664</v>
      </c>
      <c r="J18" s="9">
        <f>VLOOKUP(A18,Formelhilfe!$A$9:$H$44,8,FALSE)</f>
        <v>6</v>
      </c>
      <c r="K18" s="10">
        <f>SUM(C18:H18)</f>
        <v>1817.7999999999997</v>
      </c>
      <c r="L18" s="9">
        <f>VLOOKUP($A18,'7'!$B$10:$D$45,3,FALSE)</f>
        <v>306.8</v>
      </c>
      <c r="M18" s="9">
        <f>VLOOKUP($A18,'8'!$B$10:$D$45,3,FALSE)</f>
        <v>298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302.39999999999998</v>
      </c>
      <c r="S18" s="9">
        <f>VLOOKUP(A18,Formelhilfe!$A$9:$O$44,15,FALSE)</f>
        <v>2</v>
      </c>
      <c r="T18" s="10">
        <f>SUM(L18:Q18)</f>
        <v>604.79999999999995</v>
      </c>
      <c r="U18" s="10">
        <f>IF(V18&gt;0,W18/V18,0)</f>
        <v>302.82499999999999</v>
      </c>
      <c r="V18" s="9">
        <f>VLOOKUP(A18,Formelhilfe!$A$9:$P$44,16,FALSE)</f>
        <v>8</v>
      </c>
      <c r="W18" s="11">
        <f>SUM(C18:H18,L18:Q18)</f>
        <v>2422.6</v>
      </c>
    </row>
    <row r="19" spans="1:45" ht="20.25" customHeight="1" x14ac:dyDescent="0.4">
      <c r="A19" s="200" t="s">
        <v>97</v>
      </c>
      <c r="B19" s="95" t="str">
        <f>VLOOKUP(A19,'Wettkampf 1'!$B$10:$C$45,2,FALSE)</f>
        <v>Börger II</v>
      </c>
      <c r="C19" s="9">
        <f>VLOOKUP(A19,'Wettkampf 1'!$B$10:$D$45,3,FALSE)</f>
        <v>297.5</v>
      </c>
      <c r="D19" s="9">
        <f>VLOOKUP($A19,'2'!$B$10:$D$45,3,FALSE)</f>
        <v>298.7</v>
      </c>
      <c r="E19" s="9">
        <f>VLOOKUP($A19,'3'!$B$10:$D$45,3,FALSE)</f>
        <v>307.5</v>
      </c>
      <c r="F19" s="9">
        <f>VLOOKUP($A19,'4'!$B$10:$D$45,3,FALSE)</f>
        <v>308.89999999999998</v>
      </c>
      <c r="G19" s="9">
        <f>VLOOKUP($A19,'5'!$B$10:$D$45,3,FALSE)</f>
        <v>304.39999999999998</v>
      </c>
      <c r="H19" s="9">
        <f>VLOOKUP($A19,'6'!$B$10:$D$45,3,FALSE)</f>
        <v>301.60000000000002</v>
      </c>
      <c r="I19" s="9">
        <f>IF(J19 &gt; 0,K19/J19,0)</f>
        <v>303.09999999999997</v>
      </c>
      <c r="J19" s="9">
        <f>VLOOKUP(A19,Formelhilfe!$A$9:$H$44,8,FALSE)</f>
        <v>6</v>
      </c>
      <c r="K19" s="10">
        <f>SUM(C19:H19)</f>
        <v>1818.6</v>
      </c>
      <c r="L19" s="9">
        <f>VLOOKUP($A19,'7'!$B$10:$D$45,3,FALSE)</f>
        <v>300.60000000000002</v>
      </c>
      <c r="M19" s="9">
        <f>VLOOKUP($A19,'8'!$B$10:$D$45,3,FALSE)</f>
        <v>300.3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300.45000000000005</v>
      </c>
      <c r="S19" s="9">
        <f>VLOOKUP(A19,Formelhilfe!$A$9:$O$44,15,FALSE)</f>
        <v>2</v>
      </c>
      <c r="T19" s="10">
        <f>SUM(L19:Q19)</f>
        <v>600.90000000000009</v>
      </c>
      <c r="U19" s="10">
        <f>IF(V19&gt;0,W19/V19,0)</f>
        <v>302.4375</v>
      </c>
      <c r="V19" s="9">
        <f>VLOOKUP(A19,Formelhilfe!$A$9:$P$44,16,FALSE)</f>
        <v>8</v>
      </c>
      <c r="W19" s="11">
        <f>SUM(C19:H19,L19:Q19)</f>
        <v>2419.5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200" t="s">
        <v>98</v>
      </c>
      <c r="B20" s="95" t="str">
        <f>VLOOKUP(A20,'Wettkampf 1'!$B$10:$C$45,2,FALSE)</f>
        <v>Börger II</v>
      </c>
      <c r="C20" s="9">
        <f>VLOOKUP(A20,'Wettkampf 1'!$B$10:$D$45,3,FALSE)</f>
        <v>301.2</v>
      </c>
      <c r="D20" s="9">
        <f>VLOOKUP($A20,'2'!$B$10:$D$45,3,FALSE)</f>
        <v>298.2</v>
      </c>
      <c r="E20" s="9">
        <f>VLOOKUP($A20,'3'!$B$10:$D$45,3,FALSE)</f>
        <v>306.10000000000002</v>
      </c>
      <c r="F20" s="9">
        <f>VLOOKUP($A20,'4'!$B$10:$D$45,3,FALSE)</f>
        <v>304.3</v>
      </c>
      <c r="G20" s="9">
        <f>VLOOKUP($A20,'5'!$B$10:$D$45,3,FALSE)</f>
        <v>301.2</v>
      </c>
      <c r="H20" s="9">
        <f>VLOOKUP($A20,'6'!$B$10:$D$45,3,FALSE)</f>
        <v>305.3</v>
      </c>
      <c r="I20" s="9">
        <f>IF(J20 &gt; 0,K20/J20,0)</f>
        <v>302.71666666666664</v>
      </c>
      <c r="J20" s="9">
        <f>VLOOKUP(A20,Formelhilfe!$A$9:$H$44,8,FALSE)</f>
        <v>6</v>
      </c>
      <c r="K20" s="10">
        <f>SUM(C20:H20)</f>
        <v>1816.3</v>
      </c>
      <c r="L20" s="9">
        <f>VLOOKUP($A20,'7'!$B$10:$D$45,3,FALSE)</f>
        <v>296.10000000000002</v>
      </c>
      <c r="M20" s="9">
        <f>VLOOKUP($A20,'8'!$B$10:$D$45,3,FALSE)</f>
        <v>303.10000000000002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299.60000000000002</v>
      </c>
      <c r="S20" s="9">
        <f>VLOOKUP(A20,Formelhilfe!$A$9:$O$44,15,FALSE)</f>
        <v>2</v>
      </c>
      <c r="T20" s="10">
        <f>SUM(L20:Q20)</f>
        <v>599.20000000000005</v>
      </c>
      <c r="U20" s="10">
        <f>IF(V20&gt;0,W20/V20,0)</f>
        <v>301.9375</v>
      </c>
      <c r="V20" s="9">
        <f>VLOOKUP(A20,Formelhilfe!$A$9:$P$44,16,FALSE)</f>
        <v>8</v>
      </c>
      <c r="W20" s="11">
        <f>SUM(C20:H20,L20:Q20)</f>
        <v>2415.5</v>
      </c>
    </row>
    <row r="21" spans="1:45" ht="20.25" customHeight="1" x14ac:dyDescent="0.4">
      <c r="A21" s="200" t="s">
        <v>101</v>
      </c>
      <c r="B21" s="95" t="str">
        <f>VLOOKUP(A21,'Wettkampf 1'!$B$10:$C$45,2,FALSE)</f>
        <v>Neuvrees II</v>
      </c>
      <c r="C21" s="9">
        <f>VLOOKUP(A21,'Wettkampf 1'!$B$10:$D$45,3,FALSE)</f>
        <v>298.39999999999998</v>
      </c>
      <c r="D21" s="9">
        <f>VLOOKUP($A21,'2'!$B$10:$D$45,3,FALSE)</f>
        <v>302.3</v>
      </c>
      <c r="E21" s="9">
        <f>VLOOKUP($A21,'3'!$B$10:$D$45,3,FALSE)</f>
        <v>296.60000000000002</v>
      </c>
      <c r="F21" s="9">
        <f>VLOOKUP($A21,'4'!$B$10:$D$45,3,FALSE)</f>
        <v>302.3</v>
      </c>
      <c r="G21" s="9">
        <f>VLOOKUP($A21,'5'!$B$10:$D$45,3,FALSE)</f>
        <v>306.7</v>
      </c>
      <c r="H21" s="9">
        <f>VLOOKUP($A21,'6'!$B$10:$D$45,3,FALSE)</f>
        <v>301.10000000000002</v>
      </c>
      <c r="I21" s="9">
        <f>IF(J21 &gt; 0,K21/J21,0)</f>
        <v>301.23333333333335</v>
      </c>
      <c r="J21" s="9">
        <f>VLOOKUP(A21,Formelhilfe!$A$9:$H$44,8,FALSE)</f>
        <v>6</v>
      </c>
      <c r="K21" s="10">
        <f>SUM(C21:H21)</f>
        <v>1807.4</v>
      </c>
      <c r="L21" s="9">
        <f>VLOOKUP($A21,'7'!$B$10:$D$45,3,FALSE)</f>
        <v>301.2</v>
      </c>
      <c r="M21" s="9">
        <f>VLOOKUP($A21,'8'!$B$10:$D$45,3,FALSE)</f>
        <v>302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301.60000000000002</v>
      </c>
      <c r="S21" s="9">
        <f>VLOOKUP(A21,Formelhilfe!$A$9:$O$44,15,FALSE)</f>
        <v>2</v>
      </c>
      <c r="T21" s="10">
        <f>SUM(L21:Q21)</f>
        <v>603.20000000000005</v>
      </c>
      <c r="U21" s="10">
        <f>IF(V21&gt;0,W21/V21,0)</f>
        <v>301.32499999999999</v>
      </c>
      <c r="V21" s="9">
        <f>VLOOKUP(A21,Formelhilfe!$A$9:$P$44,16,FALSE)</f>
        <v>8</v>
      </c>
      <c r="W21" s="11">
        <f>SUM(C21:H21,L21:Q21)</f>
        <v>2410.6</v>
      </c>
    </row>
    <row r="22" spans="1:45" ht="20.25" customHeight="1" x14ac:dyDescent="0.4">
      <c r="A22" s="200" t="s">
        <v>117</v>
      </c>
      <c r="B22" s="95" t="str">
        <f>VLOOKUP(A22,'Wettkampf 1'!$B$10:$C$45,2,FALSE)</f>
        <v>Ostenwalde II</v>
      </c>
      <c r="C22" s="9">
        <f>VLOOKUP(A22,'Wettkampf 1'!$B$10:$D$45,3,FALSE)</f>
        <v>302.10000000000002</v>
      </c>
      <c r="D22" s="9">
        <f>VLOOKUP($A22,'2'!$B$10:$D$45,3,FALSE)</f>
        <v>293.39999999999998</v>
      </c>
      <c r="E22" s="9">
        <f>VLOOKUP($A22,'3'!$B$10:$D$45,3,FALSE)</f>
        <v>299.3</v>
      </c>
      <c r="F22" s="9">
        <f>VLOOKUP($A22,'4'!$B$10:$D$45,3,FALSE)</f>
        <v>298.7</v>
      </c>
      <c r="G22" s="9">
        <f>VLOOKUP($A22,'5'!$B$10:$D$45,3,FALSE)</f>
        <v>299.39999999999998</v>
      </c>
      <c r="H22" s="9">
        <f>VLOOKUP($A22,'6'!$B$10:$D$45,3,FALSE)</f>
        <v>299.89999999999998</v>
      </c>
      <c r="I22" s="9">
        <f>IF(J22 &gt; 0,K22/J22,0)</f>
        <v>298.8</v>
      </c>
      <c r="J22" s="9">
        <f>VLOOKUP(A22,Formelhilfe!$A$9:$H$44,8,FALSE)</f>
        <v>6</v>
      </c>
      <c r="K22" s="10">
        <f>SUM(C22:H22)</f>
        <v>1792.8000000000002</v>
      </c>
      <c r="L22" s="9">
        <f>VLOOKUP($A22,'7'!$B$10:$D$45,3,FALSE)</f>
        <v>296.10000000000002</v>
      </c>
      <c r="M22" s="9">
        <f>VLOOKUP($A22,'8'!$B$10:$D$45,3,FALSE)</f>
        <v>291.60000000000002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293.85000000000002</v>
      </c>
      <c r="S22" s="9">
        <f>VLOOKUP(A22,Formelhilfe!$A$9:$O$44,15,FALSE)</f>
        <v>2</v>
      </c>
      <c r="T22" s="10">
        <f>SUM(L22:Q22)</f>
        <v>587.70000000000005</v>
      </c>
      <c r="U22" s="10">
        <f>IF(V22&gt;0,W22/V22,0)</f>
        <v>297.5625</v>
      </c>
      <c r="V22" s="9">
        <f>VLOOKUP(A22,Formelhilfe!$A$9:$P$44,16,FALSE)</f>
        <v>8</v>
      </c>
      <c r="W22" s="11">
        <f>SUM(C22:H22,L22:Q22)</f>
        <v>2380.5</v>
      </c>
    </row>
    <row r="23" spans="1:45" ht="20.25" customHeight="1" x14ac:dyDescent="0.4">
      <c r="A23" s="200" t="s">
        <v>113</v>
      </c>
      <c r="B23" s="95" t="str">
        <f>VLOOKUP(A23,'Wettkampf 1'!$B$10:$C$45,2,FALSE)</f>
        <v>Lorup III</v>
      </c>
      <c r="C23" s="9">
        <f>VLOOKUP(A23,'Wettkampf 1'!$B$10:$D$45,3,FALSE)</f>
        <v>274.39999999999998</v>
      </c>
      <c r="D23" s="9">
        <f>VLOOKUP($A23,'2'!$B$10:$D$45,3,FALSE)</f>
        <v>292.3</v>
      </c>
      <c r="E23" s="9">
        <f>VLOOKUP($A23,'3'!$B$10:$D$45,3,FALSE)</f>
        <v>304.60000000000002</v>
      </c>
      <c r="F23" s="9">
        <f>VLOOKUP($A23,'4'!$B$10:$D$45,3,FALSE)</f>
        <v>298</v>
      </c>
      <c r="G23" s="9">
        <f>VLOOKUP($A23,'5'!$B$10:$D$45,3,FALSE)</f>
        <v>287.8</v>
      </c>
      <c r="H23" s="9">
        <f>VLOOKUP($A23,'6'!$B$10:$D$45,3,FALSE)</f>
        <v>305.39999999999998</v>
      </c>
      <c r="I23" s="9">
        <f>IF(J23 &gt; 0,K23/J23,0)</f>
        <v>293.75</v>
      </c>
      <c r="J23" s="9">
        <f>VLOOKUP(A23,Formelhilfe!$A$9:$H$44,8,FALSE)</f>
        <v>6</v>
      </c>
      <c r="K23" s="10">
        <f>SUM(C23:H23)</f>
        <v>1762.5</v>
      </c>
      <c r="L23" s="9">
        <f>VLOOKUP($A23,'7'!$B$10:$D$45,3,FALSE)</f>
        <v>299.7</v>
      </c>
      <c r="M23" s="9">
        <f>VLOOKUP($A23,'8'!$B$10:$D$45,3,FALSE)</f>
        <v>292.7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296.2</v>
      </c>
      <c r="S23" s="9">
        <f>VLOOKUP(A23,Formelhilfe!$A$9:$O$44,15,FALSE)</f>
        <v>2</v>
      </c>
      <c r="T23" s="10">
        <f>SUM(L23:Q23)</f>
        <v>592.4</v>
      </c>
      <c r="U23" s="10">
        <f>IF(V23&gt;0,W23/V23,0)</f>
        <v>294.36249999999995</v>
      </c>
      <c r="V23" s="9">
        <f>VLOOKUP(A23,Formelhilfe!$A$9:$P$44,16,FALSE)</f>
        <v>8</v>
      </c>
      <c r="W23" s="11">
        <f>SUM(C23:H23,L23:Q23)</f>
        <v>2354.8999999999996</v>
      </c>
    </row>
    <row r="24" spans="1:45" ht="20.25" customHeight="1" x14ac:dyDescent="0.4">
      <c r="A24" s="200" t="s">
        <v>104</v>
      </c>
      <c r="B24" s="95" t="str">
        <f>VLOOKUP(A24,'Wettkampf 1'!$B$10:$C$45,2,FALSE)</f>
        <v>Neuvrees II</v>
      </c>
      <c r="C24" s="9">
        <f>VLOOKUP(A24,'Wettkampf 1'!$B$10:$D$45,3,FALSE)</f>
        <v>296.5</v>
      </c>
      <c r="D24" s="9">
        <f>VLOOKUP($A24,'2'!$B$10:$D$45,3,FALSE)</f>
        <v>294.8</v>
      </c>
      <c r="E24" s="9">
        <f>VLOOKUP($A24,'3'!$B$10:$D$45,3,FALSE)</f>
        <v>283</v>
      </c>
      <c r="F24" s="9">
        <f>VLOOKUP($A24,'4'!$B$10:$D$45,3,FALSE)</f>
        <v>280.89999999999998</v>
      </c>
      <c r="G24" s="9">
        <f>VLOOKUP($A24,'5'!$B$10:$D$45,3,FALSE)</f>
        <v>290.8</v>
      </c>
      <c r="H24" s="9">
        <f>VLOOKUP($A24,'6'!$B$10:$D$45,3,FALSE)</f>
        <v>299.5</v>
      </c>
      <c r="I24" s="9">
        <f>IF(J24 &gt; 0,K24/J24,0)</f>
        <v>290.91666666666663</v>
      </c>
      <c r="J24" s="9">
        <f>VLOOKUP(A24,Formelhilfe!$A$9:$H$44,8,FALSE)</f>
        <v>6</v>
      </c>
      <c r="K24" s="10">
        <f>SUM(C24:H24)</f>
        <v>1745.4999999999998</v>
      </c>
      <c r="L24" s="9">
        <f>VLOOKUP($A24,'7'!$B$10:$D$45,3,FALSE)</f>
        <v>300.3</v>
      </c>
      <c r="M24" s="9">
        <f>VLOOKUP($A24,'8'!$B$10:$D$45,3,FALSE)</f>
        <v>299.8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300.05</v>
      </c>
      <c r="S24" s="9">
        <f>VLOOKUP(A24,Formelhilfe!$A$9:$O$44,15,FALSE)</f>
        <v>2</v>
      </c>
      <c r="T24" s="10">
        <f>SUM(L24:Q24)</f>
        <v>600.1</v>
      </c>
      <c r="U24" s="10">
        <f>IF(V24&gt;0,W24/V24,0)</f>
        <v>293.2</v>
      </c>
      <c r="V24" s="9">
        <f>VLOOKUP(A24,Formelhilfe!$A$9:$P$44,16,FALSE)</f>
        <v>8</v>
      </c>
      <c r="W24" s="11">
        <f>SUM(C24:H24,L24:Q24)</f>
        <v>2345.6</v>
      </c>
    </row>
    <row r="25" spans="1:45" ht="20.25" customHeight="1" x14ac:dyDescent="0.4">
      <c r="A25" s="200" t="s">
        <v>109</v>
      </c>
      <c r="B25" s="95" t="str">
        <f>VLOOKUP(A25,'Wettkampf 1'!$B$10:$C$45,2,FALSE)</f>
        <v>Lorup III</v>
      </c>
      <c r="C25" s="9">
        <f>VLOOKUP(A25,'Wettkampf 1'!$B$10:$D$45,3,FALSE)</f>
        <v>309.8</v>
      </c>
      <c r="D25" s="9">
        <f>VLOOKUP($A25,'2'!$B$10:$D$45,3,FALSE)</f>
        <v>311.60000000000002</v>
      </c>
      <c r="E25" s="9">
        <f>VLOOKUP($A25,'3'!$B$10:$D$45,3,FALSE)</f>
        <v>309.89999999999998</v>
      </c>
      <c r="F25" s="9">
        <f>VLOOKUP($A25,'4'!$B$10:$D$45,3,FALSE)</f>
        <v>312.2</v>
      </c>
      <c r="G25" s="9">
        <f>VLOOKUP($A25,'5'!$B$10:$D$45,3,FALSE)</f>
        <v>312.10000000000002</v>
      </c>
      <c r="H25" s="9">
        <f>VLOOKUP($A25,'6'!$B$10:$D$45,3,FALSE)</f>
        <v>306.7</v>
      </c>
      <c r="I25" s="9">
        <f>IF(J25 &gt; 0,K25/J25,0)</f>
        <v>310.38333333333333</v>
      </c>
      <c r="J25" s="9">
        <f>VLOOKUP(A25,Formelhilfe!$A$9:$H$44,8,FALSE)</f>
        <v>6</v>
      </c>
      <c r="K25" s="10">
        <f>SUM(C25:H25)</f>
        <v>1862.3</v>
      </c>
      <c r="L25" s="9">
        <f>VLOOKUP($A25,'7'!$B$10:$D$45,3,FALSE)</f>
        <v>309.60000000000002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309.60000000000002</v>
      </c>
      <c r="S25" s="9">
        <f>VLOOKUP(A25,Formelhilfe!$A$9:$O$44,15,FALSE)</f>
        <v>1</v>
      </c>
      <c r="T25" s="10">
        <f>SUM(L25:Q25)</f>
        <v>309.60000000000002</v>
      </c>
      <c r="U25" s="10">
        <f>IF(V25&gt;0,W25/V25,0)</f>
        <v>310.2714285714286</v>
      </c>
      <c r="V25" s="9">
        <f>VLOOKUP(A25,Formelhilfe!$A$9:$P$44,16,FALSE)</f>
        <v>7</v>
      </c>
      <c r="W25" s="11">
        <f>SUM(C25:H25,L25:Q25)</f>
        <v>2171.9</v>
      </c>
    </row>
    <row r="26" spans="1:45" ht="20.25" customHeight="1" x14ac:dyDescent="0.4">
      <c r="A26" s="200" t="s">
        <v>123</v>
      </c>
      <c r="B26" s="95" t="str">
        <f>VLOOKUP(A26,'Wettkampf 1'!$B$10:$C$45,2,FALSE)</f>
        <v>Spahnharrenstätte I</v>
      </c>
      <c r="C26" s="9">
        <f>VLOOKUP(A26,'Wettkampf 1'!$B$10:$D$45,3,FALSE)</f>
        <v>295.10000000000002</v>
      </c>
      <c r="D26" s="9">
        <f>VLOOKUP($A26,'2'!$B$10:$D$45,3,FALSE)</f>
        <v>300.5</v>
      </c>
      <c r="E26" s="9">
        <f>VLOOKUP($A26,'3'!$B$10:$D$45,3,FALSE)</f>
        <v>288.39999999999998</v>
      </c>
      <c r="F26" s="9">
        <f>VLOOKUP($A26,'4'!$B$10:$D$45,3,FALSE)</f>
        <v>296.89999999999998</v>
      </c>
      <c r="G26" s="9">
        <f>VLOOKUP($A26,'5'!$B$10:$D$45,3,FALSE)</f>
        <v>287.8</v>
      </c>
      <c r="H26" s="9">
        <f>VLOOKUP($A26,'6'!$B$10:$D$45,3,FALSE)</f>
        <v>287</v>
      </c>
      <c r="I26" s="9">
        <f>IF(J26 &gt; 0,K26/J26,0)</f>
        <v>292.61666666666667</v>
      </c>
      <c r="J26" s="9">
        <f>VLOOKUP(A26,Formelhilfe!$A$9:$H$44,8,FALSE)</f>
        <v>6</v>
      </c>
      <c r="K26" s="10">
        <f>SUM(C26:H26)</f>
        <v>1755.7</v>
      </c>
      <c r="L26" s="9">
        <f>VLOOKUP($A26,'7'!$B$10:$D$45,3,FALSE)</f>
        <v>0</v>
      </c>
      <c r="M26" s="9">
        <f>VLOOKUP($A26,'8'!$B$10:$D$45,3,FALSE)</f>
        <v>284.89999999999998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284.89999999999998</v>
      </c>
      <c r="S26" s="9">
        <f>VLOOKUP(A26,Formelhilfe!$A$9:$O$44,15,FALSE)</f>
        <v>1</v>
      </c>
      <c r="T26" s="10">
        <f>SUM(L26:Q26)</f>
        <v>284.89999999999998</v>
      </c>
      <c r="U26" s="10">
        <f>IF(V26&gt;0,W26/V26,0)</f>
        <v>291.51428571428568</v>
      </c>
      <c r="V26" s="9">
        <f>VLOOKUP(A26,Formelhilfe!$A$9:$P$44,16,FALSE)</f>
        <v>7</v>
      </c>
      <c r="W26" s="11">
        <f>SUM(C26:H26,L26:Q26)</f>
        <v>2040.6</v>
      </c>
    </row>
    <row r="27" spans="1:45" ht="20.25" customHeight="1" x14ac:dyDescent="0.4">
      <c r="A27" s="200" t="s">
        <v>115</v>
      </c>
      <c r="B27" s="95" t="str">
        <f>VLOOKUP(A27,'Wettkampf 1'!$B$10:$C$45,2,FALSE)</f>
        <v>Ostenwalde II</v>
      </c>
      <c r="C27" s="9">
        <f>VLOOKUP(A27,'Wettkampf 1'!$B$10:$D$45,3,FALSE)</f>
        <v>292.60000000000002</v>
      </c>
      <c r="D27" s="9">
        <f>VLOOKUP($A27,'2'!$B$10:$D$45,3,FALSE)</f>
        <v>291.60000000000002</v>
      </c>
      <c r="E27" s="9">
        <f>VLOOKUP($A27,'3'!$B$10:$D$45,3,FALSE)</f>
        <v>286</v>
      </c>
      <c r="F27" s="9">
        <f>VLOOKUP($A27,'4'!$B$10:$D$45,3,FALSE)</f>
        <v>290.39999999999998</v>
      </c>
      <c r="G27" s="9">
        <f>VLOOKUP($A27,'5'!$B$10:$D$45,3,FALSE)</f>
        <v>286.8</v>
      </c>
      <c r="H27" s="9">
        <f>VLOOKUP($A27,'6'!$B$10:$D$45,3,FALSE)</f>
        <v>278.10000000000002</v>
      </c>
      <c r="I27" s="9">
        <f>IF(J27 &gt; 0,K27/J27,0)</f>
        <v>287.58333333333331</v>
      </c>
      <c r="J27" s="9">
        <f>VLOOKUP(A27,Formelhilfe!$A$9:$H$44,8,FALSE)</f>
        <v>6</v>
      </c>
      <c r="K27" s="10">
        <f>SUM(C27:H27)</f>
        <v>1725.5</v>
      </c>
      <c r="L27" s="9">
        <f>VLOOKUP($A27,'7'!$B$10:$D$45,3,FALSE)</f>
        <v>286.3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286.3</v>
      </c>
      <c r="S27" s="9">
        <f>VLOOKUP(A27,Formelhilfe!$A$9:$O$44,15,FALSE)</f>
        <v>1</v>
      </c>
      <c r="T27" s="10">
        <f>SUM(L27:Q27)</f>
        <v>286.3</v>
      </c>
      <c r="U27" s="10">
        <f>IF(V27&gt;0,W27/V27,0)</f>
        <v>287.39999999999998</v>
      </c>
      <c r="V27" s="9">
        <f>VLOOKUP(A27,Formelhilfe!$A$9:$P$44,16,FALSE)</f>
        <v>7</v>
      </c>
      <c r="W27" s="11">
        <f>SUM(C27:H27,L27:Q27)</f>
        <v>2011.8</v>
      </c>
    </row>
    <row r="28" spans="1:45" ht="20.25" customHeight="1" x14ac:dyDescent="0.4">
      <c r="A28" s="200" t="s">
        <v>127</v>
      </c>
      <c r="B28" s="95" t="str">
        <f>VLOOKUP(A28,'Wettkampf 1'!$B$10:$C$45,2,FALSE)</f>
        <v>Börger II</v>
      </c>
      <c r="C28" s="9">
        <f>VLOOKUP(A28,'Wettkampf 1'!$B$10:$D$45,3,FALSE)</f>
        <v>0</v>
      </c>
      <c r="D28" s="9">
        <f>VLOOKUP($A28,'2'!$B$10:$D$45,3,FALSE)</f>
        <v>304.5</v>
      </c>
      <c r="E28" s="9">
        <f>VLOOKUP($A28,'3'!$B$10:$D$45,3,FALSE)</f>
        <v>0</v>
      </c>
      <c r="F28" s="9">
        <f>VLOOKUP($A28,'4'!$B$10:$D$45,3,FALSE)</f>
        <v>315.10000000000002</v>
      </c>
      <c r="G28" s="9">
        <f>VLOOKUP($A28,'5'!$B$10:$D$45,3,FALSE)</f>
        <v>305.39999999999998</v>
      </c>
      <c r="H28" s="9">
        <f>VLOOKUP($A28,'6'!$B$10:$D$45,3,FALSE)</f>
        <v>309.8</v>
      </c>
      <c r="I28" s="9">
        <f>IF(J28 &gt; 0,K28/J28,0)</f>
        <v>308.7</v>
      </c>
      <c r="J28" s="9">
        <f>VLOOKUP(A28,Formelhilfe!$A$9:$H$44,8,FALSE)</f>
        <v>4</v>
      </c>
      <c r="K28" s="10">
        <f>SUM(C28:H28)</f>
        <v>1234.8</v>
      </c>
      <c r="L28" s="9">
        <f>VLOOKUP($A28,'7'!$B$10:$D$45,3,FALSE)</f>
        <v>310.5</v>
      </c>
      <c r="M28" s="9">
        <f>VLOOKUP($A28,'8'!$B$10:$D$45,3,FALSE)</f>
        <v>308.89999999999998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309.7</v>
      </c>
      <c r="S28" s="9">
        <f>VLOOKUP(A28,Formelhilfe!$A$9:$O$44,15,FALSE)</f>
        <v>2</v>
      </c>
      <c r="T28" s="10">
        <f>SUM(L28:Q28)</f>
        <v>619.4</v>
      </c>
      <c r="U28" s="10">
        <f>IF(V28&gt;0,W28/V28,0)</f>
        <v>309.0333333333333</v>
      </c>
      <c r="V28" s="9">
        <f>VLOOKUP(A28,Formelhilfe!$A$9:$P$44,16,FALSE)</f>
        <v>6</v>
      </c>
      <c r="W28" s="11">
        <f>SUM(C28:H28,L28:Q28)</f>
        <v>1854.1999999999998</v>
      </c>
    </row>
    <row r="29" spans="1:45" ht="20.25" customHeight="1" x14ac:dyDescent="0.4">
      <c r="A29" s="200" t="s">
        <v>95</v>
      </c>
      <c r="B29" s="95" t="str">
        <f>VLOOKUP(A29,'Wettkampf 1'!$B$10:$C$45,2,FALSE)</f>
        <v>Börger II</v>
      </c>
      <c r="C29" s="9">
        <f>VLOOKUP(A29,'Wettkampf 1'!$B$10:$D$45,3,FALSE)</f>
        <v>288.8</v>
      </c>
      <c r="D29" s="9">
        <f>VLOOKUP($A29,'2'!$B$10:$D$45,3,FALSE)</f>
        <v>283.5</v>
      </c>
      <c r="E29" s="9">
        <f>VLOOKUP($A29,'3'!$B$10:$D$45,3,FALSE)</f>
        <v>284.3</v>
      </c>
      <c r="F29" s="9">
        <f>VLOOKUP($A29,'4'!$B$10:$D$45,3,FALSE)</f>
        <v>0</v>
      </c>
      <c r="G29" s="9">
        <f>VLOOKUP($A29,'5'!$B$10:$D$45,3,FALSE)</f>
        <v>266.39999999999998</v>
      </c>
      <c r="H29" s="9">
        <f>VLOOKUP($A29,'6'!$B$10:$D$45,3,FALSE)</f>
        <v>271.85000000000002</v>
      </c>
      <c r="I29" s="9">
        <f>IF(J29 &gt; 0,K29/J29,0)</f>
        <v>278.96999999999997</v>
      </c>
      <c r="J29" s="9">
        <f>VLOOKUP(A29,Formelhilfe!$A$9:$H$44,8,FALSE)</f>
        <v>5</v>
      </c>
      <c r="K29" s="10">
        <f>SUM(C29:H29)</f>
        <v>1394.85</v>
      </c>
      <c r="L29" s="9">
        <f>VLOOKUP($A29,'7'!$B$10:$D$45,3,FALSE)</f>
        <v>266.2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266.2</v>
      </c>
      <c r="S29" s="9">
        <f>VLOOKUP(A29,Formelhilfe!$A$9:$O$44,15,FALSE)</f>
        <v>1</v>
      </c>
      <c r="T29" s="10">
        <f>SUM(L29:Q29)</f>
        <v>266.2</v>
      </c>
      <c r="U29" s="10">
        <f>IF(V29&gt;0,W29/V29,0)</f>
        <v>276.84166666666664</v>
      </c>
      <c r="V29" s="9">
        <f>VLOOKUP(A29,Formelhilfe!$A$9:$P$44,16,FALSE)</f>
        <v>6</v>
      </c>
      <c r="W29" s="11">
        <f>SUM(C29:H29,L29:Q29)</f>
        <v>1661.05</v>
      </c>
    </row>
    <row r="30" spans="1:45" ht="20.25" customHeight="1" x14ac:dyDescent="0.4">
      <c r="A30" s="200" t="s">
        <v>102</v>
      </c>
      <c r="B30" s="95" t="str">
        <f>VLOOKUP(A30,'Wettkampf 1'!$B$10:$C$45,2,FALSE)</f>
        <v>Neuvrees II</v>
      </c>
      <c r="C30" s="9">
        <f>VLOOKUP(A30,'Wettkampf 1'!$B$10:$D$45,3,FALSE)</f>
        <v>275.89999999999998</v>
      </c>
      <c r="D30" s="9">
        <f>VLOOKUP($A30,'2'!$B$10:$D$45,3,FALSE)</f>
        <v>297.5</v>
      </c>
      <c r="E30" s="9">
        <f>VLOOKUP($A30,'3'!$B$10:$D$45,3,FALSE)</f>
        <v>0</v>
      </c>
      <c r="F30" s="9">
        <f>VLOOKUP($A30,'4'!$B$10:$D$45,3,FALSE)</f>
        <v>268.39999999999998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280.59999999999997</v>
      </c>
      <c r="J30" s="9">
        <f>VLOOKUP(A30,Formelhilfe!$A$9:$H$44,8,FALSE)</f>
        <v>3</v>
      </c>
      <c r="K30" s="10">
        <f>SUM(C30:H30)</f>
        <v>841.8</v>
      </c>
      <c r="L30" s="9">
        <f>VLOOKUP($A30,'7'!$B$10:$D$45,3,FALSE)</f>
        <v>261.10000000000002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261.10000000000002</v>
      </c>
      <c r="S30" s="9">
        <f>VLOOKUP(A30,Formelhilfe!$A$9:$O$44,15,FALSE)</f>
        <v>1</v>
      </c>
      <c r="T30" s="10">
        <f>SUM(L30:Q30)</f>
        <v>261.10000000000002</v>
      </c>
      <c r="U30" s="10">
        <f>IF(V30&gt;0,W30/V30,0)</f>
        <v>275.72500000000002</v>
      </c>
      <c r="V30" s="9">
        <f>VLOOKUP(A30,Formelhilfe!$A$9:$P$44,16,FALSE)</f>
        <v>4</v>
      </c>
      <c r="W30" s="11">
        <f>SUM(C30:H30,L30:Q30)</f>
        <v>1102.9000000000001</v>
      </c>
    </row>
    <row r="31" spans="1:45" ht="20.25" customHeight="1" x14ac:dyDescent="0.4">
      <c r="A31" s="200" t="s">
        <v>114</v>
      </c>
      <c r="B31" s="95" t="str">
        <f>VLOOKUP(A31,'Wettkampf 1'!$B$10:$C$45,2,FALSE)</f>
        <v>Lorup III</v>
      </c>
      <c r="C31" s="9">
        <f>VLOOKUP(A31,'Wettkampf 1'!$B$10:$D$45,3,FALSE)</f>
        <v>288.39999999999998</v>
      </c>
      <c r="D31" s="9">
        <f>VLOOKUP($A31,'2'!$B$10:$D$45,3,FALSE)</f>
        <v>277.10000000000002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282.75</v>
      </c>
      <c r="J31" s="9">
        <f>VLOOKUP(A31,Formelhilfe!$A$9:$H$44,8,FALSE)</f>
        <v>2</v>
      </c>
      <c r="K31" s="10">
        <f>SUM(C31:H31)</f>
        <v>565.5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282.75</v>
      </c>
      <c r="V31" s="9">
        <f>VLOOKUP(A31,Formelhilfe!$A$9:$P$44,16,FALSE)</f>
        <v>2</v>
      </c>
      <c r="W31" s="11">
        <f>SUM(C31:H31,L31:Q31)</f>
        <v>565.5</v>
      </c>
    </row>
    <row r="32" spans="1:45" ht="20.25" customHeight="1" x14ac:dyDescent="0.4">
      <c r="A32" s="200" t="s">
        <v>120</v>
      </c>
      <c r="B32" s="95" t="str">
        <f>VLOOKUP(A32,'Wettkampf 1'!$B$10:$C$45,2,FALSE)</f>
        <v>Ostenwalde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299.5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299.5</v>
      </c>
      <c r="S32" s="9">
        <f>VLOOKUP(A32,Formelhilfe!$A$9:$O$44,15,FALSE)</f>
        <v>1</v>
      </c>
      <c r="T32" s="10">
        <f>SUM(L32:Q32)</f>
        <v>299.5</v>
      </c>
      <c r="U32" s="10">
        <f>IF(V32&gt;0,W32/V32,0)</f>
        <v>299.5</v>
      </c>
      <c r="V32" s="9">
        <f>VLOOKUP(A32,Formelhilfe!$A$9:$P$44,16,FALSE)</f>
        <v>1</v>
      </c>
      <c r="W32" s="11">
        <f>SUM(C32:H32,L32:Q32)</f>
        <v>299.5</v>
      </c>
    </row>
    <row r="33" spans="1:23" ht="20.25" customHeight="1" x14ac:dyDescent="0.4">
      <c r="A33" s="200" t="s">
        <v>70</v>
      </c>
      <c r="B33" s="95" t="str">
        <f>VLOOKUP(A33,'Wettkampf 1'!$B$10:$C$45,2,FALSE)</f>
        <v>Spahnharrenstätte I</v>
      </c>
      <c r="C33" s="9">
        <f>VLOOKUP(A33,'Wettkampf 1'!$B$10:$D$45,3,FALSE)</f>
        <v>0</v>
      </c>
      <c r="D33" s="9">
        <f>VLOOKUP($A33,'2'!$B$10:$D$45,3,FALSE)</f>
        <v>278.60000000000002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278.60000000000002</v>
      </c>
      <c r="J33" s="9">
        <f>VLOOKUP(A33,Formelhilfe!$A$9:$H$44,8,FALSE)</f>
        <v>1</v>
      </c>
      <c r="K33" s="10">
        <f>SUM(C33:H33)</f>
        <v>278.60000000000002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278.60000000000002</v>
      </c>
      <c r="V33" s="9">
        <f>VLOOKUP(A33,Formelhilfe!$A$9:$P$44,16,FALSE)</f>
        <v>1</v>
      </c>
      <c r="W33" s="11">
        <f>SUM(C33:H33,L33:Q33)</f>
        <v>278.60000000000002</v>
      </c>
    </row>
    <row r="34" spans="1:23" ht="20.25" customHeight="1" x14ac:dyDescent="0.4">
      <c r="A34" s="200" t="s">
        <v>49</v>
      </c>
      <c r="B34" s="95" t="str">
        <f>VLOOKUP(A34,'Wettkampf 1'!$B$10:$C$45,2,FALSE)</f>
        <v>Börgermoor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200" t="s">
        <v>50</v>
      </c>
      <c r="B35" s="95" t="str">
        <f>VLOOKUP(A35,'Wettkampf 1'!$B$10:$C$45,2,FALSE)</f>
        <v>Börgermoor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200" t="s">
        <v>119</v>
      </c>
      <c r="B36" s="95" t="str">
        <f>VLOOKUP(A36,'Wettkampf 1'!$B$10:$C$45,2,FALSE)</f>
        <v>Ostenwalde II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200" t="s">
        <v>71</v>
      </c>
      <c r="B37" s="95" t="str">
        <f>VLOOKUP(A37,'Wettkampf 1'!$B$10:$C$45,2,FALSE)</f>
        <v>Spahnharrenstätte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8</v>
      </c>
      <c r="S2" s="13" t="s">
        <v>17</v>
      </c>
      <c r="T2" s="13" t="s">
        <v>13</v>
      </c>
      <c r="U2" s="13" t="s">
        <v>61</v>
      </c>
    </row>
    <row r="3" spans="1:21" x14ac:dyDescent="0.3">
      <c r="A3" s="13" t="str">
        <f>'Wettkampf 1'!B3</f>
        <v>Neuvrees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2</v>
      </c>
      <c r="P3" s="13">
        <f t="shared" ref="P3:P7" si="2">O3+H3</f>
        <v>8</v>
      </c>
      <c r="S3" s="13" t="s">
        <v>18</v>
      </c>
      <c r="T3" s="13" t="s">
        <v>25</v>
      </c>
      <c r="U3" s="13" t="s">
        <v>62</v>
      </c>
    </row>
    <row r="4" spans="1:21" x14ac:dyDescent="0.3">
      <c r="A4" s="13" t="str">
        <f>'Wettkampf 1'!B4</f>
        <v>Börgermoor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2</v>
      </c>
      <c r="P4" s="13">
        <f t="shared" si="2"/>
        <v>8</v>
      </c>
      <c r="S4" s="13" t="s">
        <v>19</v>
      </c>
      <c r="T4" s="13" t="s">
        <v>15</v>
      </c>
      <c r="U4" s="13" t="s">
        <v>63</v>
      </c>
    </row>
    <row r="5" spans="1:21" x14ac:dyDescent="0.3">
      <c r="A5" s="13" t="str">
        <f>'Wettkampf 1'!B5</f>
        <v>Lorup III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8</v>
      </c>
      <c r="S5" s="13" t="s">
        <v>20</v>
      </c>
      <c r="T5" s="13" t="s">
        <v>67</v>
      </c>
      <c r="U5" s="13" t="s">
        <v>64</v>
      </c>
    </row>
    <row r="6" spans="1:21" x14ac:dyDescent="0.3">
      <c r="A6" s="13" t="str">
        <f>'Wettkampf 1'!B6</f>
        <v>Ostenwalde II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8</v>
      </c>
      <c r="S6" s="13" t="s">
        <v>21</v>
      </c>
      <c r="T6" s="13" t="s">
        <v>68</v>
      </c>
      <c r="U6" s="13" t="s">
        <v>65</v>
      </c>
    </row>
    <row r="7" spans="1:21" x14ac:dyDescent="0.3">
      <c r="A7" s="13" t="str">
        <f>'Wettkampf 1'!B7</f>
        <v>Spahnharrenstätte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8</v>
      </c>
      <c r="S7" s="13" t="s">
        <v>22</v>
      </c>
      <c r="T7" s="13" t="s">
        <v>69</v>
      </c>
      <c r="U7" s="13" t="s">
        <v>66</v>
      </c>
    </row>
    <row r="8" spans="1:21" x14ac:dyDescent="0.3">
      <c r="S8" s="13" t="s">
        <v>23</v>
      </c>
      <c r="T8" s="13" t="s">
        <v>72</v>
      </c>
    </row>
    <row r="9" spans="1:21" ht="15.6" x14ac:dyDescent="0.3">
      <c r="A9" s="200" t="s">
        <v>94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2</v>
      </c>
      <c r="P9" s="13">
        <f>O9+H9</f>
        <v>8</v>
      </c>
      <c r="S9" s="13" t="s">
        <v>24</v>
      </c>
    </row>
    <row r="10" spans="1:21" ht="15.6" x14ac:dyDescent="0.3">
      <c r="A10" s="200" t="s">
        <v>95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1</v>
      </c>
      <c r="G10" s="13">
        <f>IF('6'!$D11&gt;0,1,0)</f>
        <v>1</v>
      </c>
      <c r="H10" s="13">
        <f t="shared" si="0"/>
        <v>5</v>
      </c>
      <c r="I10" s="13">
        <f>IF('7'!$D11&gt;0,1,0)</f>
        <v>1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1</v>
      </c>
      <c r="P10" s="13">
        <f t="shared" ref="P10:P38" si="3">O10+H10</f>
        <v>6</v>
      </c>
      <c r="S10" s="13" t="s">
        <v>26</v>
      </c>
    </row>
    <row r="11" spans="1:21" ht="15.6" x14ac:dyDescent="0.3">
      <c r="A11" s="200" t="s">
        <v>91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2</v>
      </c>
      <c r="P11" s="13">
        <f t="shared" si="3"/>
        <v>8</v>
      </c>
    </row>
    <row r="12" spans="1:21" ht="15.6" x14ac:dyDescent="0.3">
      <c r="A12" s="200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2</v>
      </c>
      <c r="P12" s="13">
        <f t="shared" si="3"/>
        <v>8</v>
      </c>
    </row>
    <row r="13" spans="1:21" ht="15.6" x14ac:dyDescent="0.3">
      <c r="A13" s="200" t="s">
        <v>98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2</v>
      </c>
      <c r="P13" s="13">
        <f t="shared" si="3"/>
        <v>8</v>
      </c>
    </row>
    <row r="14" spans="1:21" ht="15.6" x14ac:dyDescent="0.3">
      <c r="A14" s="200" t="s">
        <v>127</v>
      </c>
      <c r="B14" s="13">
        <f>IF('Wettkampf 1'!D15&gt;0,1,0)</f>
        <v>0</v>
      </c>
      <c r="C14" s="13">
        <f>IF('2'!$D15&gt;0,1,0)</f>
        <v>1</v>
      </c>
      <c r="D14" s="13">
        <f>IF('3'!$D15&gt;0,1,0)</f>
        <v>0</v>
      </c>
      <c r="E14" s="13">
        <f>IF('4'!$D15&gt;0,1,0)</f>
        <v>1</v>
      </c>
      <c r="F14" s="13">
        <f>IF('5'!$D15&gt;0,1,0)</f>
        <v>1</v>
      </c>
      <c r="G14" s="13">
        <f>IF('6'!$D15&gt;0,1,0)</f>
        <v>1</v>
      </c>
      <c r="H14" s="13">
        <f t="shared" si="0"/>
        <v>4</v>
      </c>
      <c r="I14" s="13">
        <f>IF('7'!$D15&gt;0,1,0)</f>
        <v>1</v>
      </c>
      <c r="J14" s="13">
        <f>IF('8'!$D15&gt;0,1,0)</f>
        <v>1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2</v>
      </c>
      <c r="P14" s="13">
        <f t="shared" si="3"/>
        <v>6</v>
      </c>
    </row>
    <row r="15" spans="1:21" ht="15.6" x14ac:dyDescent="0.3">
      <c r="A15" s="200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 t="shared" si="3"/>
        <v>8</v>
      </c>
    </row>
    <row r="16" spans="1:21" ht="15.6" x14ac:dyDescent="0.3">
      <c r="A16" s="200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2</v>
      </c>
      <c r="P16" s="13">
        <f t="shared" si="3"/>
        <v>8</v>
      </c>
    </row>
    <row r="17" spans="1:16" ht="15.6" x14ac:dyDescent="0.3">
      <c r="A17" s="200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2</v>
      </c>
      <c r="P17" s="13">
        <f t="shared" si="3"/>
        <v>8</v>
      </c>
    </row>
    <row r="18" spans="1:16" ht="15.6" x14ac:dyDescent="0.3">
      <c r="A18" s="200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1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1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1</v>
      </c>
      <c r="P18" s="13">
        <f t="shared" si="3"/>
        <v>4</v>
      </c>
    </row>
    <row r="19" spans="1:16" ht="15.6" x14ac:dyDescent="0.3">
      <c r="A19" s="200" t="s">
        <v>103</v>
      </c>
      <c r="B19" s="13">
        <f>IF('Wettkampf 1'!D20&gt;0,1,0)</f>
        <v>1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0"/>
        <v>6</v>
      </c>
      <c r="I19" s="13">
        <f>IF('7'!$D20&gt;0,1,0)</f>
        <v>1</v>
      </c>
      <c r="J19" s="13">
        <f>IF('8'!$D20&gt;0,1,0)</f>
        <v>1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2</v>
      </c>
      <c r="P19" s="13">
        <f t="shared" si="3"/>
        <v>8</v>
      </c>
    </row>
    <row r="20" spans="1:16" ht="15.6" x14ac:dyDescent="0.3">
      <c r="A20" s="200" t="s">
        <v>104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1</v>
      </c>
      <c r="H20" s="13">
        <f t="shared" si="0"/>
        <v>6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8</v>
      </c>
    </row>
    <row r="21" spans="1:16" ht="15.6" x14ac:dyDescent="0.3">
      <c r="A21" s="200" t="s">
        <v>105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2</v>
      </c>
      <c r="P21" s="13">
        <f t="shared" si="3"/>
        <v>8</v>
      </c>
    </row>
    <row r="22" spans="1:16" ht="15.6" x14ac:dyDescent="0.3">
      <c r="A22" s="200" t="s">
        <v>106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2</v>
      </c>
      <c r="P22" s="13">
        <f t="shared" si="3"/>
        <v>8</v>
      </c>
    </row>
    <row r="23" spans="1:16" ht="15.6" x14ac:dyDescent="0.3">
      <c r="A23" s="200" t="s">
        <v>107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2</v>
      </c>
      <c r="P23" s="13">
        <f t="shared" si="3"/>
        <v>8</v>
      </c>
    </row>
    <row r="24" spans="1:16" ht="15.6" x14ac:dyDescent="0.3">
      <c r="A24" s="200" t="s">
        <v>108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2</v>
      </c>
      <c r="P24" s="13">
        <f t="shared" si="3"/>
        <v>8</v>
      </c>
    </row>
    <row r="25" spans="1:16" ht="15.6" x14ac:dyDescent="0.3">
      <c r="A25" s="200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200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200" t="s">
        <v>109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1</v>
      </c>
      <c r="P27" s="13">
        <f t="shared" si="3"/>
        <v>7</v>
      </c>
    </row>
    <row r="28" spans="1:16" ht="15.6" x14ac:dyDescent="0.3">
      <c r="A28" s="200" t="s">
        <v>110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2</v>
      </c>
      <c r="P28" s="13">
        <f t="shared" si="3"/>
        <v>8</v>
      </c>
    </row>
    <row r="29" spans="1:16" ht="15.6" x14ac:dyDescent="0.3">
      <c r="A29" s="200" t="s">
        <v>111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2</v>
      </c>
      <c r="P29" s="13">
        <f t="shared" si="3"/>
        <v>8</v>
      </c>
    </row>
    <row r="30" spans="1:16" ht="15.6" x14ac:dyDescent="0.3">
      <c r="A30" s="200" t="s">
        <v>112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8</v>
      </c>
    </row>
    <row r="31" spans="1:16" ht="15.6" x14ac:dyDescent="0.3">
      <c r="A31" s="200" t="s">
        <v>113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8</v>
      </c>
    </row>
    <row r="32" spans="1:16" ht="15.6" x14ac:dyDescent="0.3">
      <c r="A32" s="200" t="s">
        <v>114</v>
      </c>
      <c r="B32" s="13">
        <f>IF('Wettkampf 1'!D33&gt;0,1,0)</f>
        <v>1</v>
      </c>
      <c r="C32" s="13">
        <f>IF('2'!$D33&gt;0,1,0)</f>
        <v>1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2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2</v>
      </c>
    </row>
    <row r="33" spans="1:16" ht="15.6" x14ac:dyDescent="0.3">
      <c r="A33" s="200" t="s">
        <v>115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1</v>
      </c>
      <c r="P33" s="13">
        <f t="shared" si="3"/>
        <v>7</v>
      </c>
    </row>
    <row r="34" spans="1:16" ht="15.6" x14ac:dyDescent="0.3">
      <c r="A34" s="200" t="s">
        <v>116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2</v>
      </c>
      <c r="P34" s="13">
        <f t="shared" si="3"/>
        <v>8</v>
      </c>
    </row>
    <row r="35" spans="1:16" ht="15.6" x14ac:dyDescent="0.3">
      <c r="A35" s="200" t="s">
        <v>117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8</v>
      </c>
    </row>
    <row r="36" spans="1:16" ht="15.6" x14ac:dyDescent="0.3">
      <c r="A36" s="200" t="s">
        <v>118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2</v>
      </c>
      <c r="P36" s="13">
        <f t="shared" si="3"/>
        <v>8</v>
      </c>
    </row>
    <row r="37" spans="1:16" ht="15.6" x14ac:dyDescent="0.3">
      <c r="A37" s="200" t="s">
        <v>119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200" t="s">
        <v>120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1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1</v>
      </c>
      <c r="P38" s="13">
        <f t="shared" si="3"/>
        <v>1</v>
      </c>
    </row>
    <row r="39" spans="1:16" ht="15.6" x14ac:dyDescent="0.3">
      <c r="A39" s="200" t="s">
        <v>121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2</v>
      </c>
      <c r="P39" s="13">
        <f t="shared" ref="P39:P44" si="4">O39+H39</f>
        <v>8</v>
      </c>
    </row>
    <row r="40" spans="1:16" ht="15.6" x14ac:dyDescent="0.3">
      <c r="A40" s="200" t="s">
        <v>122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2</v>
      </c>
      <c r="P40" s="13">
        <f t="shared" si="4"/>
        <v>8</v>
      </c>
    </row>
    <row r="41" spans="1:16" ht="15.6" x14ac:dyDescent="0.3">
      <c r="A41" s="200" t="s">
        <v>123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1</v>
      </c>
      <c r="P41" s="13">
        <f t="shared" si="4"/>
        <v>7</v>
      </c>
    </row>
    <row r="42" spans="1:16" ht="15.6" x14ac:dyDescent="0.3">
      <c r="A42" s="200" t="s">
        <v>124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4"/>
        <v>8</v>
      </c>
    </row>
    <row r="43" spans="1:16" ht="15.6" x14ac:dyDescent="0.3">
      <c r="A43" s="200" t="s">
        <v>70</v>
      </c>
      <c r="B43" s="13">
        <f>IF('Wettkampf 1'!D44&gt;0,1,0)</f>
        <v>0</v>
      </c>
      <c r="C43" s="13">
        <f>IF('2'!$D44&gt;0,1,0)</f>
        <v>1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1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1</v>
      </c>
    </row>
    <row r="44" spans="1:16" ht="15.6" x14ac:dyDescent="0.3">
      <c r="A44" s="200" t="s">
        <v>71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29</v>
      </c>
      <c r="C45" s="17">
        <f t="shared" ref="C45:G45" si="5">SUM(C9:C44)</f>
        <v>31</v>
      </c>
      <c r="D45" s="17">
        <f t="shared" si="5"/>
        <v>27</v>
      </c>
      <c r="E45" s="17">
        <f t="shared" si="5"/>
        <v>28</v>
      </c>
      <c r="F45" s="17">
        <f t="shared" si="5"/>
        <v>28</v>
      </c>
      <c r="G45" s="17">
        <f t="shared" si="5"/>
        <v>28</v>
      </c>
      <c r="H45" s="17">
        <f>SUM(H9:H44)</f>
        <v>171</v>
      </c>
      <c r="I45" s="17">
        <f>SUM(I9:I44)</f>
        <v>28</v>
      </c>
      <c r="J45" s="17">
        <f t="shared" ref="J45:N45" si="6">SUM(J9:J44)</f>
        <v>26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54</v>
      </c>
      <c r="P45" s="17">
        <f>SUM(P9:P44)</f>
        <v>225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0" t="s">
        <v>88</v>
      </c>
      <c r="C2" s="7">
        <f>VLOOKUP($B$2:$B$7,'Wettkampf 1'!$B$2:$D$7,3,FALSE)</f>
        <v>931.6</v>
      </c>
      <c r="D2" s="5">
        <f>VLOOKUP($B$2:$B$7,'2'!$B$2:$D$7,3,FALSE)</f>
        <v>931.30000000000007</v>
      </c>
      <c r="E2" s="5">
        <f>VLOOKUP($B$2:$B$7,'3'!$B$2:$D$7,3,FALSE)</f>
        <v>927.6</v>
      </c>
      <c r="F2" s="5">
        <f>VLOOKUP($B$2:$B$7,'4'!$B$2:$D$7,3,FALSE)</f>
        <v>933.5</v>
      </c>
      <c r="G2" s="5">
        <f>VLOOKUP($B$2:$B$7,'5'!$B$2:$D$7,3,FALSE)</f>
        <v>920.3</v>
      </c>
      <c r="H2" s="5">
        <f>VLOOKUP($B$2:$B$7,'6'!$B$2:$D$7,3,FALSE)</f>
        <v>924.4</v>
      </c>
      <c r="I2" s="5">
        <f>IF(Formelhilfe!H5 &gt; 0,J2/Formelhilfe!H5,0)</f>
        <v>928.11666666666667</v>
      </c>
      <c r="J2" s="5">
        <f>SUM(C2:H2)</f>
        <v>5568.7</v>
      </c>
      <c r="K2" s="5">
        <f>VLOOKUP($B$2:$B$7,'7'!$B$2:$D$7,3,FALSE)</f>
        <v>924.1</v>
      </c>
      <c r="L2" s="5">
        <f>VLOOKUP($B$2:$B$7,'8'!$B$2:$D$7,3,FALSE)</f>
        <v>920.59999999999991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IF(Formelhilfe!O5&gt;0,R2/Formelhilfe!O5,0)</f>
        <v>922.34999999999991</v>
      </c>
      <c r="R2" s="5">
        <f>SUM(K2:P2)</f>
        <v>1844.6999999999998</v>
      </c>
      <c r="S2" s="5">
        <f>IF(Formelhilfe!P5&gt;0,T2/Formelhilfe!P5,0)</f>
        <v>926.67499999999995</v>
      </c>
      <c r="T2" s="6">
        <f>SUM(C2:H2,K2:P2)</f>
        <v>7413.4</v>
      </c>
    </row>
    <row r="3" spans="1:20" ht="23.25" customHeight="1" x14ac:dyDescent="0.35">
      <c r="A3" s="12"/>
      <c r="B3" s="200" t="s">
        <v>90</v>
      </c>
      <c r="C3" s="7">
        <f>VLOOKUP($B$2:$B$7,'Wettkampf 1'!$B$2:$D$7,3,FALSE)</f>
        <v>919</v>
      </c>
      <c r="D3" s="5">
        <f>VLOOKUP($B$2:$B$7,'2'!$B$2:$D$7,3,FALSE)</f>
        <v>932.89999999999986</v>
      </c>
      <c r="E3" s="5">
        <f>VLOOKUP($B$2:$B$7,'3'!$B$2:$D$7,3,FALSE)</f>
        <v>928.2</v>
      </c>
      <c r="F3" s="5">
        <f>VLOOKUP($B$2:$B$7,'4'!$B$2:$D$7,3,FALSE)</f>
        <v>928.90000000000009</v>
      </c>
      <c r="G3" s="5">
        <f>VLOOKUP($B$2:$B$7,'5'!$B$2:$D$7,3,FALSE)</f>
        <v>917.3</v>
      </c>
      <c r="H3" s="5">
        <f>VLOOKUP($B$2:$B$7,'6'!$B$2:$D$7,3,FALSE)</f>
        <v>928.2</v>
      </c>
      <c r="I3" s="5">
        <f>IF(Formelhilfe!H7 &gt; 0,J3/Formelhilfe!H7,0)</f>
        <v>925.75</v>
      </c>
      <c r="J3" s="5">
        <f>SUM(C3:H3)</f>
        <v>5554.5</v>
      </c>
      <c r="K3" s="5">
        <f>VLOOKUP($B$2:$B$7,'7'!$B$2:$D$7,3,FALSE)</f>
        <v>927.2</v>
      </c>
      <c r="L3" s="5">
        <f>VLOOKUP($B$2:$B$7,'8'!$B$2:$D$7,3,FALSE)</f>
        <v>919.2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923.2</v>
      </c>
      <c r="R3" s="5">
        <f>SUM(K3:P3)</f>
        <v>1846.4</v>
      </c>
      <c r="S3" s="5">
        <f>IF(Formelhilfe!P7&gt;0,T3/Formelhilfe!P7,0)</f>
        <v>925.11249999999995</v>
      </c>
      <c r="T3" s="6">
        <f>SUM(C3:H3,K3:P3)</f>
        <v>7400.9</v>
      </c>
    </row>
    <row r="4" spans="1:20" ht="23.25" customHeight="1" x14ac:dyDescent="0.35">
      <c r="A4" s="12"/>
      <c r="B4" s="200" t="s">
        <v>86</v>
      </c>
      <c r="C4" s="7">
        <f>VLOOKUP($B$2:$B$7,'Wettkampf 1'!$B$2:$D$7,3,FALSE)</f>
        <v>924</v>
      </c>
      <c r="D4" s="5">
        <f>VLOOKUP($B$2:$B$7,'2'!$B$2:$D$7,3,FALSE)</f>
        <v>921.90000000000009</v>
      </c>
      <c r="E4" s="5">
        <f>VLOOKUP($B$2:$B$7,'3'!$B$2:$D$7,3,FALSE)</f>
        <v>925.5</v>
      </c>
      <c r="F4" s="5">
        <f>VLOOKUP($B$2:$B$7,'4'!$B$2:$D$7,3,FALSE)</f>
        <v>931.30000000000007</v>
      </c>
      <c r="G4" s="5">
        <f>VLOOKUP($B$2:$B$7,'5'!$B$2:$D$7,3,FALSE)</f>
        <v>913.8</v>
      </c>
      <c r="H4" s="5">
        <f>VLOOKUP($B$2:$B$7,'6'!$B$2:$D$7,3,FALSE)</f>
        <v>933.5</v>
      </c>
      <c r="I4" s="5">
        <f>IF(Formelhilfe!H3 &gt; 0,J4/Formelhilfe!H3,0)</f>
        <v>925</v>
      </c>
      <c r="J4" s="5">
        <f>SUM(C4:H4)</f>
        <v>5550</v>
      </c>
      <c r="K4" s="5">
        <f>VLOOKUP($B$2:$B$7,'7'!$B$2:$D$7,3,FALSE)</f>
        <v>922.59999999999991</v>
      </c>
      <c r="L4" s="5">
        <f>VLOOKUP($B$2:$B$7,'8'!$B$2:$D$7,3,FALSE)</f>
        <v>927.09999999999991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IF(Formelhilfe!O3&gt;0,R4/Formelhilfe!O3,0)</f>
        <v>924.84999999999991</v>
      </c>
      <c r="R4" s="5">
        <f>SUM(K4:P4)</f>
        <v>1849.6999999999998</v>
      </c>
      <c r="S4" s="5">
        <f>IF(Formelhilfe!P3&gt;0,T4/Formelhilfe!P3,0)</f>
        <v>924.96250000000009</v>
      </c>
      <c r="T4" s="6">
        <f>SUM(C4:H4,K4:P4)</f>
        <v>7399.7000000000007</v>
      </c>
    </row>
    <row r="5" spans="1:20" ht="23.25" customHeight="1" x14ac:dyDescent="0.35">
      <c r="A5" s="12"/>
      <c r="B5" s="200" t="s">
        <v>85</v>
      </c>
      <c r="C5" s="7">
        <f>VLOOKUP($B$2:$B$7,'Wettkampf 1'!$B$2:$D$7,3,FALSE)</f>
        <v>912.5</v>
      </c>
      <c r="D5" s="5">
        <f>VLOOKUP($B$2:$B$7,'2'!$B$2:$D$7,3,FALSE)</f>
        <v>915.59999999999991</v>
      </c>
      <c r="E5" s="5">
        <f>VLOOKUP($B$2:$B$7,'3'!$B$2:$D$7,3,FALSE)</f>
        <v>922.7</v>
      </c>
      <c r="F5" s="5">
        <f>VLOOKUP($B$2:$B$7,'4'!$B$2:$D$7,3,FALSE)</f>
        <v>935.3</v>
      </c>
      <c r="G5" s="5">
        <f>VLOOKUP($B$2:$B$7,'5'!$B$2:$D$7,3,FALSE)</f>
        <v>921.1</v>
      </c>
      <c r="H5" s="5">
        <f>VLOOKUP($B$2:$B$7,'6'!$B$2:$D$7,3,FALSE)</f>
        <v>933.09999999999991</v>
      </c>
      <c r="I5" s="5">
        <f>IF(Formelhilfe!H2 &gt; 0,J5/Formelhilfe!H2,0)</f>
        <v>923.38333333333355</v>
      </c>
      <c r="J5" s="5">
        <f>SUM(C5:H5)</f>
        <v>5540.3000000000011</v>
      </c>
      <c r="K5" s="5">
        <f>VLOOKUP($B$2:$B$7,'7'!$B$2:$D$7,3,FALSE)</f>
        <v>923</v>
      </c>
      <c r="L5" s="5">
        <f>VLOOKUP($B$2:$B$7,'8'!$B$2:$D$7,3,FALSE)</f>
        <v>927.59999999999991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IF(Formelhilfe!O2&gt;0,R5/Formelhilfe!O2,0)</f>
        <v>925.3</v>
      </c>
      <c r="R5" s="5">
        <f>SUM(K5:P5)</f>
        <v>1850.6</v>
      </c>
      <c r="S5" s="5">
        <f>IF(Formelhilfe!P2&gt;0,T5/Formelhilfe!P2,0)</f>
        <v>923.86250000000018</v>
      </c>
      <c r="T5" s="6">
        <f>SUM(C5:H5,K5:P5)</f>
        <v>7390.9000000000015</v>
      </c>
    </row>
    <row r="6" spans="1:20" ht="23.25" customHeight="1" x14ac:dyDescent="0.35">
      <c r="A6" s="12"/>
      <c r="B6" s="200" t="s">
        <v>87</v>
      </c>
      <c r="C6" s="7">
        <f>VLOOKUP($B$2:$B$7,'Wettkampf 1'!$B$2:$D$7,3,FALSE)</f>
        <v>911.8</v>
      </c>
      <c r="D6" s="5">
        <f>VLOOKUP($B$2:$B$7,'2'!$B$2:$D$7,3,FALSE)</f>
        <v>914.6</v>
      </c>
      <c r="E6" s="5">
        <f>VLOOKUP($B$2:$B$7,'3'!$B$2:$D$7,3,FALSE)</f>
        <v>922.2</v>
      </c>
      <c r="F6" s="5">
        <f>VLOOKUP($B$2:$B$7,'4'!$B$2:$D$7,3,FALSE)</f>
        <v>933.2</v>
      </c>
      <c r="G6" s="5">
        <f>VLOOKUP($B$2:$B$7,'5'!$B$2:$D$7,3,FALSE)</f>
        <v>921.90000000000009</v>
      </c>
      <c r="H6" s="5">
        <f>VLOOKUP($B$2:$B$7,'6'!$B$2:$D$7,3,FALSE)</f>
        <v>925.30000000000007</v>
      </c>
      <c r="I6" s="5">
        <f>IF(Formelhilfe!H4 &gt; 0,J6/Formelhilfe!H4,0)</f>
        <v>921.50000000000011</v>
      </c>
      <c r="J6" s="5">
        <f>SUM(C6:H6)</f>
        <v>5529.0000000000009</v>
      </c>
      <c r="K6" s="5">
        <f>VLOOKUP($B$2:$B$7,'7'!$B$2:$D$7,3,FALSE)</f>
        <v>923.9</v>
      </c>
      <c r="L6" s="5">
        <f>VLOOKUP($B$2:$B$7,'8'!$B$2:$D$7,3,FALSE)</f>
        <v>934.10000000000014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IF(Formelhilfe!O4&gt;0,R6/Formelhilfe!O4,0)</f>
        <v>929</v>
      </c>
      <c r="R6" s="5">
        <f>SUM(K6:P6)</f>
        <v>1858</v>
      </c>
      <c r="S6" s="5">
        <f>IF(Formelhilfe!P4&gt;0,T6/Formelhilfe!P4,0)</f>
        <v>923.37500000000011</v>
      </c>
      <c r="T6" s="6">
        <f>SUM(C6:H6,K6:P6)</f>
        <v>7387.0000000000009</v>
      </c>
    </row>
    <row r="7" spans="1:20" ht="23.25" customHeight="1" x14ac:dyDescent="0.35">
      <c r="A7" s="12"/>
      <c r="B7" s="200" t="s">
        <v>89</v>
      </c>
      <c r="C7" s="7">
        <f>VLOOKUP($B$2:$B$7,'Wettkampf 1'!$B$2:$D$7,3,FALSE)</f>
        <v>911.2</v>
      </c>
      <c r="D7" s="5">
        <f>VLOOKUP($B$2:$B$7,'2'!$B$2:$D$7,3,FALSE)</f>
        <v>913.99999999999989</v>
      </c>
      <c r="E7" s="5">
        <f>VLOOKUP($B$2:$B$7,'3'!$B$2:$D$7,3,FALSE)</f>
        <v>924.3</v>
      </c>
      <c r="F7" s="5">
        <f>VLOOKUP($B$2:$B$7,'4'!$B$2:$D$7,3,FALSE)</f>
        <v>918.2</v>
      </c>
      <c r="G7" s="5">
        <f>VLOOKUP($B$2:$B$7,'5'!$B$2:$D$7,3,FALSE)</f>
        <v>907.8</v>
      </c>
      <c r="H7" s="5">
        <f>VLOOKUP($B$2:$B$7,'6'!$B$2:$D$7,3,FALSE)</f>
        <v>909.3</v>
      </c>
      <c r="I7" s="5">
        <f>IF(Formelhilfe!H6 &gt; 0,J7/Formelhilfe!H6,0)</f>
        <v>914.13333333333333</v>
      </c>
      <c r="J7" s="5">
        <f>SUM(C7:H7)</f>
        <v>5484.8</v>
      </c>
      <c r="K7" s="5">
        <f>VLOOKUP($B$2:$B$7,'7'!$B$2:$D$7,3,FALSE)</f>
        <v>912.4</v>
      </c>
      <c r="L7" s="5">
        <f>VLOOKUP($B$2:$B$7,'8'!$B$2:$D$7,3,FALSE)</f>
        <v>908.8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910.59999999999991</v>
      </c>
      <c r="R7" s="5">
        <f>SUM(K7:P7)</f>
        <v>1821.1999999999998</v>
      </c>
      <c r="S7" s="5">
        <f>IF(Formelhilfe!P6&gt;0,T7/Formelhilfe!P6,0)</f>
        <v>913.25</v>
      </c>
      <c r="T7" s="6">
        <f>SUM(C7:H7,K7:P7)</f>
        <v>7306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2025-01-26T18:35:44Z</cp:lastPrinted>
  <dcterms:created xsi:type="dcterms:W3CDTF">2010-11-23T11:44:38Z</dcterms:created>
  <dcterms:modified xsi:type="dcterms:W3CDTF">2025-01-26T18:35:55Z</dcterms:modified>
</cp:coreProperties>
</file>