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1F1C7E5D-D8AF-4828-A861-06B70F4D1431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36" i="18" l="1"/>
  <c r="B9" i="18"/>
  <c r="B27" i="18"/>
  <c r="B4" i="18"/>
  <c r="B29" i="18"/>
  <c r="B22" i="18"/>
  <c r="B11" i="18"/>
  <c r="B28" i="18"/>
  <c r="B5" i="18"/>
  <c r="B2" i="18"/>
  <c r="B8" i="18"/>
  <c r="B18" i="18"/>
  <c r="B23" i="18"/>
  <c r="B21" i="18"/>
  <c r="B33" i="18"/>
  <c r="B37" i="18"/>
  <c r="B17" i="18"/>
  <c r="B10" i="18"/>
  <c r="B32" i="18"/>
  <c r="B30" i="18"/>
  <c r="B12" i="18"/>
  <c r="B15" i="18"/>
  <c r="B3" i="18"/>
  <c r="B6" i="18"/>
  <c r="B13" i="18"/>
  <c r="B24" i="18"/>
  <c r="B34" i="18"/>
  <c r="B16" i="18"/>
  <c r="B35" i="18"/>
  <c r="B14" i="18"/>
  <c r="B26" i="18"/>
  <c r="B31" i="18"/>
  <c r="B7" i="18"/>
  <c r="B19" i="18"/>
  <c r="B25" i="18"/>
  <c r="B20" i="18"/>
  <c r="Q4" i="1"/>
  <c r="P4" i="1"/>
  <c r="O4" i="1"/>
  <c r="N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5" i="18"/>
  <c r="C2" i="18"/>
  <c r="C11" i="18"/>
  <c r="C17" i="18"/>
  <c r="C26" i="18"/>
  <c r="C12" i="18"/>
  <c r="C33" i="18"/>
  <c r="C5" i="18"/>
  <c r="C18" i="18"/>
  <c r="C25" i="18"/>
  <c r="C27" i="18"/>
  <c r="C28" i="18"/>
  <c r="C29" i="18"/>
  <c r="C6" i="18"/>
  <c r="C7" i="18"/>
  <c r="C22" i="18"/>
  <c r="C4" i="18"/>
  <c r="C10" i="18"/>
  <c r="C35" i="18"/>
  <c r="C31" i="18"/>
  <c r="C13" i="18"/>
  <c r="C36" i="18"/>
  <c r="C3" i="18"/>
  <c r="C19" i="18"/>
  <c r="C37" i="18"/>
  <c r="C21" i="18"/>
  <c r="C8" i="18"/>
  <c r="C32" i="18"/>
  <c r="C14" i="18"/>
  <c r="C23" i="18"/>
  <c r="C16" i="18"/>
  <c r="C9" i="18"/>
  <c r="C20" i="18"/>
  <c r="C30" i="18"/>
  <c r="C3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44" i="17"/>
  <c r="O42" i="17"/>
  <c r="O40" i="17"/>
  <c r="O43" i="17"/>
  <c r="O41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I27" i="17"/>
  <c r="I28" i="17"/>
  <c r="O28" i="17" s="1"/>
  <c r="I29" i="17"/>
  <c r="I30" i="17"/>
  <c r="I31" i="17"/>
  <c r="O31" i="17" s="1"/>
  <c r="I32" i="17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0" i="17"/>
  <c r="H22" i="17"/>
  <c r="H14" i="17"/>
  <c r="H34" i="17"/>
  <c r="H26" i="17"/>
  <c r="H18" i="17"/>
  <c r="H10" i="17"/>
  <c r="O35" i="17"/>
  <c r="O27" i="17"/>
  <c r="O19" i="17"/>
  <c r="O11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O38" i="17"/>
  <c r="O30" i="17"/>
  <c r="O22" i="17"/>
  <c r="O14" i="17"/>
  <c r="O9" i="17"/>
  <c r="O37" i="17"/>
  <c r="O29" i="17"/>
  <c r="O21" i="17"/>
  <c r="O13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D54" i="1" s="1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4" i="18"/>
  <c r="R24" i="18" s="1"/>
  <c r="AA36" i="12"/>
  <c r="AA12" i="12"/>
  <c r="S30" i="18"/>
  <c r="R30" i="18" s="1"/>
  <c r="S6" i="18"/>
  <c r="R6" i="18" s="1"/>
  <c r="S12" i="18"/>
  <c r="R12" i="18" s="1"/>
  <c r="S31" i="18"/>
  <c r="R31" i="18" s="1"/>
  <c r="S27" i="18"/>
  <c r="R27" i="18" s="1"/>
  <c r="S8" i="18"/>
  <c r="R8" i="18" s="1"/>
  <c r="AA11" i="8"/>
  <c r="AA23" i="10"/>
  <c r="AA35" i="16"/>
  <c r="S11" i="18"/>
  <c r="R11" i="18" s="1"/>
  <c r="S4" i="18"/>
  <c r="R4" i="18" s="1"/>
  <c r="S7" i="18"/>
  <c r="R7" i="18" s="1"/>
  <c r="S26" i="18"/>
  <c r="R26" i="18" s="1"/>
  <c r="S18" i="18"/>
  <c r="R18" i="18" s="1"/>
  <c r="S21" i="18"/>
  <c r="R21" i="18" s="1"/>
  <c r="S34" i="18"/>
  <c r="R34" i="18" s="1"/>
  <c r="S23" i="18"/>
  <c r="R23" i="18" s="1"/>
  <c r="S22" i="18"/>
  <c r="R22" i="18" s="1"/>
  <c r="S10" i="18"/>
  <c r="R10" i="18" s="1"/>
  <c r="S14" i="18"/>
  <c r="R14" i="18" s="1"/>
  <c r="S17" i="18"/>
  <c r="R17" i="18" s="1"/>
  <c r="S29" i="18"/>
  <c r="R29" i="18" s="1"/>
  <c r="S2" i="18"/>
  <c r="R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9" i="18"/>
  <c r="R19" i="18" s="1"/>
  <c r="AA39" i="8"/>
  <c r="AA29" i="9"/>
  <c r="AA35" i="10"/>
  <c r="AA32" i="7"/>
  <c r="AA14" i="7"/>
  <c r="AA27" i="10"/>
  <c r="AA35" i="12"/>
  <c r="AA31" i="16"/>
  <c r="S3" i="18"/>
  <c r="R3" i="18" s="1"/>
  <c r="AA20" i="9"/>
  <c r="AA35" i="9"/>
  <c r="S16" i="18"/>
  <c r="R16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3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1" i="18" l="1"/>
  <c r="P33" i="18"/>
  <c r="P27" i="18"/>
  <c r="P7" i="18"/>
  <c r="P10" i="18"/>
  <c r="P36" i="18"/>
  <c r="P21" i="18"/>
  <c r="P23" i="18"/>
  <c r="P17" i="18"/>
  <c r="P5" i="18"/>
  <c r="P28" i="18"/>
  <c r="P24" i="18"/>
  <c r="P35" i="18"/>
  <c r="P3" i="18"/>
  <c r="P8" i="18"/>
  <c r="P16" i="18"/>
  <c r="P2" i="18"/>
  <c r="P12" i="18"/>
  <c r="P25" i="18"/>
  <c r="P6" i="18"/>
  <c r="P4" i="18"/>
  <c r="P13" i="18"/>
  <c r="P37" i="18"/>
  <c r="P14" i="18"/>
  <c r="P26" i="18"/>
  <c r="P31" i="18"/>
  <c r="P18" i="18"/>
  <c r="P19" i="18"/>
  <c r="P29" i="18"/>
  <c r="P32" i="18"/>
  <c r="P22" i="18"/>
  <c r="P34" i="18"/>
  <c r="P15" i="18"/>
  <c r="P9" i="18"/>
  <c r="P20" i="18"/>
  <c r="P3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3" i="18"/>
  <c r="D11" i="18"/>
  <c r="D33" i="18"/>
  <c r="D27" i="18"/>
  <c r="D7" i="18"/>
  <c r="D10" i="18"/>
  <c r="D36" i="18"/>
  <c r="D21" i="18"/>
  <c r="D9" i="18"/>
  <c r="D17" i="18"/>
  <c r="D5" i="18"/>
  <c r="D28" i="18"/>
  <c r="D24" i="18"/>
  <c r="D35" i="18"/>
  <c r="D3" i="18"/>
  <c r="D8" i="18"/>
  <c r="D15" i="18"/>
  <c r="D26" i="18"/>
  <c r="D18" i="18"/>
  <c r="D29" i="18"/>
  <c r="D22" i="18"/>
  <c r="D31" i="18"/>
  <c r="D19" i="18"/>
  <c r="D32" i="18"/>
  <c r="D2" i="18"/>
  <c r="D4" i="18"/>
  <c r="D14" i="18"/>
  <c r="D12" i="18"/>
  <c r="D13" i="18"/>
  <c r="D25" i="18"/>
  <c r="D37" i="18"/>
  <c r="D34" i="18"/>
  <c r="D6" i="18"/>
  <c r="D20" i="18"/>
  <c r="D16" i="18"/>
  <c r="D30" i="18"/>
  <c r="L15" i="18"/>
  <c r="L14" i="18"/>
  <c r="L2" i="18"/>
  <c r="L9" i="18"/>
  <c r="L23" i="18"/>
  <c r="L12" i="18"/>
  <c r="L25" i="18"/>
  <c r="L6" i="18"/>
  <c r="L4" i="18"/>
  <c r="L13" i="18"/>
  <c r="L37" i="18"/>
  <c r="L34" i="18"/>
  <c r="L11" i="18"/>
  <c r="L33" i="18"/>
  <c r="L27" i="18"/>
  <c r="L7" i="18"/>
  <c r="L10" i="18"/>
  <c r="L36" i="18"/>
  <c r="L21" i="18"/>
  <c r="L17" i="18"/>
  <c r="L5" i="18"/>
  <c r="L28" i="18"/>
  <c r="L24" i="18"/>
  <c r="L35" i="18"/>
  <c r="L3" i="18"/>
  <c r="L8" i="18"/>
  <c r="L26" i="18"/>
  <c r="L31" i="18"/>
  <c r="L18" i="18"/>
  <c r="L19" i="18"/>
  <c r="L29" i="18"/>
  <c r="L32" i="18"/>
  <c r="L22" i="18"/>
  <c r="L20" i="18"/>
  <c r="L30" i="18"/>
  <c r="L16" i="18"/>
  <c r="E15" i="18"/>
  <c r="E26" i="18"/>
  <c r="E18" i="18"/>
  <c r="E29" i="18"/>
  <c r="E22" i="18"/>
  <c r="E31" i="18"/>
  <c r="E19" i="18"/>
  <c r="E32" i="18"/>
  <c r="E14" i="18"/>
  <c r="E2" i="18"/>
  <c r="E12" i="18"/>
  <c r="E25" i="18"/>
  <c r="E6" i="18"/>
  <c r="E4" i="18"/>
  <c r="E13" i="18"/>
  <c r="E37" i="18"/>
  <c r="E34" i="18"/>
  <c r="E23" i="18"/>
  <c r="E11" i="18"/>
  <c r="E33" i="18"/>
  <c r="E27" i="18"/>
  <c r="E7" i="18"/>
  <c r="E10" i="18"/>
  <c r="E36" i="18"/>
  <c r="E21" i="18"/>
  <c r="E24" i="18"/>
  <c r="E17" i="18"/>
  <c r="E35" i="18"/>
  <c r="E5" i="18"/>
  <c r="E3" i="18"/>
  <c r="E28" i="18"/>
  <c r="E8" i="18"/>
  <c r="E16" i="18"/>
  <c r="E9" i="18"/>
  <c r="E20" i="18"/>
  <c r="E30" i="18"/>
  <c r="O2" i="18"/>
  <c r="O12" i="18"/>
  <c r="O25" i="18"/>
  <c r="O6" i="18"/>
  <c r="O4" i="18"/>
  <c r="O13" i="18"/>
  <c r="O37" i="18"/>
  <c r="O14" i="18"/>
  <c r="O11" i="18"/>
  <c r="O33" i="18"/>
  <c r="O27" i="18"/>
  <c r="O7" i="18"/>
  <c r="O10" i="18"/>
  <c r="O36" i="18"/>
  <c r="O21" i="18"/>
  <c r="O23" i="18"/>
  <c r="O15" i="18"/>
  <c r="O26" i="18"/>
  <c r="O18" i="18"/>
  <c r="O29" i="18"/>
  <c r="O22" i="18"/>
  <c r="O31" i="18"/>
  <c r="O19" i="18"/>
  <c r="O32" i="18"/>
  <c r="O34" i="18"/>
  <c r="O17" i="18"/>
  <c r="O35" i="18"/>
  <c r="O5" i="18"/>
  <c r="O3" i="18"/>
  <c r="O28" i="18"/>
  <c r="O8" i="18"/>
  <c r="O24" i="18"/>
  <c r="O16" i="18"/>
  <c r="O9" i="18"/>
  <c r="O30" i="18"/>
  <c r="O20" i="18"/>
  <c r="H11" i="18"/>
  <c r="H33" i="18"/>
  <c r="H27" i="18"/>
  <c r="H7" i="18"/>
  <c r="H10" i="18"/>
  <c r="H36" i="18"/>
  <c r="H21" i="18"/>
  <c r="H14" i="18"/>
  <c r="H17" i="18"/>
  <c r="H5" i="18"/>
  <c r="H28" i="18"/>
  <c r="H24" i="18"/>
  <c r="H35" i="18"/>
  <c r="H3" i="18"/>
  <c r="H8" i="18"/>
  <c r="H23" i="18"/>
  <c r="H15" i="18"/>
  <c r="H26" i="18"/>
  <c r="H18" i="18"/>
  <c r="H29" i="18"/>
  <c r="H22" i="18"/>
  <c r="H31" i="18"/>
  <c r="H19" i="18"/>
  <c r="H32" i="18"/>
  <c r="H25" i="18"/>
  <c r="H37" i="18"/>
  <c r="H6" i="18"/>
  <c r="H34" i="18"/>
  <c r="H2" i="18"/>
  <c r="H4" i="18"/>
  <c r="H13" i="18"/>
  <c r="H12" i="18"/>
  <c r="H20" i="18"/>
  <c r="H16" i="18"/>
  <c r="H9" i="18"/>
  <c r="H3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11" i="18"/>
  <c r="F33" i="18"/>
  <c r="F27" i="18"/>
  <c r="F7" i="18"/>
  <c r="F10" i="18"/>
  <c r="F36" i="18"/>
  <c r="F21" i="18"/>
  <c r="F17" i="18"/>
  <c r="F5" i="18"/>
  <c r="F28" i="18"/>
  <c r="F24" i="18"/>
  <c r="F35" i="18"/>
  <c r="F3" i="18"/>
  <c r="F8" i="18"/>
  <c r="F14" i="18"/>
  <c r="F15" i="18"/>
  <c r="F26" i="18"/>
  <c r="F18" i="18"/>
  <c r="F29" i="18"/>
  <c r="F22" i="18"/>
  <c r="F31" i="18"/>
  <c r="F19" i="18"/>
  <c r="F32" i="18"/>
  <c r="F23" i="18"/>
  <c r="F6" i="18"/>
  <c r="F34" i="18"/>
  <c r="F2" i="18"/>
  <c r="F4" i="18"/>
  <c r="F12" i="18"/>
  <c r="F13" i="18"/>
  <c r="F37" i="18"/>
  <c r="F25" i="18"/>
  <c r="F20" i="18"/>
  <c r="F30" i="18"/>
  <c r="F16" i="18"/>
  <c r="G23" i="18"/>
  <c r="G15" i="18"/>
  <c r="G26" i="18"/>
  <c r="G18" i="18"/>
  <c r="G29" i="18"/>
  <c r="G22" i="18"/>
  <c r="G31" i="18"/>
  <c r="G19" i="18"/>
  <c r="G32" i="18"/>
  <c r="G30" i="18"/>
  <c r="G2" i="18"/>
  <c r="G12" i="18"/>
  <c r="G25" i="18"/>
  <c r="G6" i="18"/>
  <c r="G4" i="18"/>
  <c r="G13" i="18"/>
  <c r="G37" i="18"/>
  <c r="G34" i="18"/>
  <c r="G11" i="18"/>
  <c r="G33" i="18"/>
  <c r="G27" i="18"/>
  <c r="G7" i="18"/>
  <c r="G10" i="18"/>
  <c r="G36" i="18"/>
  <c r="G21" i="18"/>
  <c r="G28" i="18"/>
  <c r="G8" i="18"/>
  <c r="G24" i="18"/>
  <c r="G17" i="18"/>
  <c r="G35" i="18"/>
  <c r="G5" i="18"/>
  <c r="G14" i="18"/>
  <c r="G3" i="18"/>
  <c r="G16" i="18"/>
  <c r="G20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4" i="18"/>
  <c r="N11" i="18"/>
  <c r="N33" i="18"/>
  <c r="N27" i="18"/>
  <c r="N7" i="18"/>
  <c r="N10" i="18"/>
  <c r="N36" i="18"/>
  <c r="N21" i="18"/>
  <c r="N23" i="18"/>
  <c r="N17" i="18"/>
  <c r="N5" i="18"/>
  <c r="N28" i="18"/>
  <c r="N24" i="18"/>
  <c r="N35" i="18"/>
  <c r="N3" i="18"/>
  <c r="N8" i="18"/>
  <c r="N2" i="18"/>
  <c r="N12" i="18"/>
  <c r="N25" i="18"/>
  <c r="N6" i="18"/>
  <c r="N4" i="18"/>
  <c r="N13" i="18"/>
  <c r="N37" i="18"/>
  <c r="N34" i="18"/>
  <c r="N15" i="18"/>
  <c r="N22" i="18"/>
  <c r="N26" i="18"/>
  <c r="N31" i="18"/>
  <c r="N18" i="18"/>
  <c r="N19" i="18"/>
  <c r="N29" i="18"/>
  <c r="N32" i="18"/>
  <c r="N16" i="18"/>
  <c r="N20" i="18"/>
  <c r="N30" i="18"/>
  <c r="N9" i="18"/>
  <c r="Q11" i="18"/>
  <c r="Q33" i="18"/>
  <c r="Q27" i="18"/>
  <c r="Q7" i="18"/>
  <c r="Q10" i="18"/>
  <c r="Q36" i="18"/>
  <c r="Q21" i="18"/>
  <c r="Q23" i="18"/>
  <c r="Q17" i="18"/>
  <c r="Q5" i="18"/>
  <c r="Q28" i="18"/>
  <c r="Q24" i="18"/>
  <c r="Q35" i="18"/>
  <c r="Q3" i="18"/>
  <c r="Q8" i="18"/>
  <c r="Q34" i="18"/>
  <c r="Q2" i="18"/>
  <c r="Q12" i="18"/>
  <c r="Q25" i="18"/>
  <c r="Q6" i="18"/>
  <c r="Q4" i="18"/>
  <c r="Q13" i="18"/>
  <c r="Q37" i="18"/>
  <c r="Q14" i="18"/>
  <c r="Q26" i="18"/>
  <c r="Q31" i="18"/>
  <c r="Q18" i="18"/>
  <c r="Q19" i="18"/>
  <c r="Q29" i="18"/>
  <c r="Q32" i="18"/>
  <c r="Q15" i="18"/>
  <c r="Q22" i="18"/>
  <c r="Q16" i="18"/>
  <c r="Q9" i="18"/>
  <c r="Q20" i="18"/>
  <c r="Q30" i="18"/>
  <c r="M15" i="18"/>
  <c r="M26" i="18"/>
  <c r="M18" i="18"/>
  <c r="M29" i="18"/>
  <c r="M22" i="18"/>
  <c r="M31" i="18"/>
  <c r="M19" i="18"/>
  <c r="M32" i="18"/>
  <c r="M34" i="18"/>
  <c r="M2" i="18"/>
  <c r="M12" i="18"/>
  <c r="M25" i="18"/>
  <c r="M6" i="18"/>
  <c r="M4" i="18"/>
  <c r="M13" i="18"/>
  <c r="M37" i="18"/>
  <c r="M14" i="18"/>
  <c r="M17" i="18"/>
  <c r="M5" i="18"/>
  <c r="M28" i="18"/>
  <c r="M24" i="18"/>
  <c r="M35" i="18"/>
  <c r="M3" i="18"/>
  <c r="M8" i="18"/>
  <c r="M16" i="18"/>
  <c r="M11" i="18"/>
  <c r="M10" i="18"/>
  <c r="M33" i="18"/>
  <c r="M36" i="18"/>
  <c r="M27" i="18"/>
  <c r="M21" i="18"/>
  <c r="M7" i="18"/>
  <c r="M23" i="18"/>
  <c r="M9" i="18"/>
  <c r="M20" i="18"/>
  <c r="M3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5" i="19"/>
  <c r="C2" i="19"/>
  <c r="L43" i="1"/>
  <c r="C3" i="19"/>
  <c r="F40" i="1"/>
  <c r="W2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6" i="18"/>
  <c r="T32" i="18"/>
  <c r="T9" i="18"/>
  <c r="W30" i="18"/>
  <c r="K30" i="18"/>
  <c r="K32" i="18"/>
  <c r="W32" i="18"/>
  <c r="O46" i="13"/>
  <c r="D6" i="13" s="1"/>
  <c r="R46" i="9"/>
  <c r="E7" i="9" s="1"/>
  <c r="J46" i="10"/>
  <c r="E3" i="10" s="1"/>
  <c r="N46" i="12"/>
  <c r="E5" i="12" s="1"/>
  <c r="T30" i="18"/>
  <c r="E51" i="1"/>
  <c r="W16" i="18"/>
  <c r="K16" i="18"/>
  <c r="E47" i="1"/>
  <c r="K14" i="18"/>
  <c r="W1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20" i="18"/>
  <c r="T14" i="18"/>
  <c r="L47" i="1"/>
  <c r="K20" i="18"/>
  <c r="W20" i="18"/>
  <c r="N46" i="9"/>
  <c r="E5" i="9" s="1"/>
  <c r="T23" i="18"/>
  <c r="K9" i="18"/>
  <c r="W23" i="18"/>
  <c r="K2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9" i="18"/>
  <c r="K28" i="18"/>
  <c r="G26" i="1"/>
  <c r="G24" i="1"/>
  <c r="M32" i="1"/>
  <c r="O20" i="1"/>
  <c r="E38" i="1"/>
  <c r="E32" i="1"/>
  <c r="H17" i="1"/>
  <c r="O35" i="1"/>
  <c r="H26" i="1"/>
  <c r="E17" i="1"/>
  <c r="K8" i="18"/>
  <c r="C4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3" i="18"/>
  <c r="T1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31" i="18"/>
  <c r="W18" i="18"/>
  <c r="W27" i="18"/>
  <c r="W22" i="18"/>
  <c r="W6" i="18"/>
  <c r="K5" i="18"/>
  <c r="W24" i="18"/>
  <c r="K19" i="18"/>
  <c r="M33" i="1"/>
  <c r="G36" i="1"/>
  <c r="W2" i="18"/>
  <c r="W7" i="18"/>
  <c r="I34" i="1"/>
  <c r="K29" i="18"/>
  <c r="W36" i="18"/>
  <c r="W25" i="18"/>
  <c r="W17" i="18"/>
  <c r="W15" i="18"/>
  <c r="W35" i="18"/>
  <c r="M19" i="1"/>
  <c r="E31" i="1"/>
  <c r="T15" i="18"/>
  <c r="T28" i="18"/>
  <c r="W10" i="18"/>
  <c r="W12" i="18"/>
  <c r="W19" i="18"/>
  <c r="W11" i="18"/>
  <c r="W37" i="18"/>
  <c r="W8" i="18"/>
  <c r="T8" i="18"/>
  <c r="W13" i="18"/>
  <c r="W21" i="18"/>
  <c r="G27" i="1"/>
  <c r="K31" i="18"/>
  <c r="W29" i="18"/>
  <c r="L22" i="1"/>
  <c r="T11" i="18"/>
  <c r="T4" i="18"/>
  <c r="T18" i="18"/>
  <c r="T21" i="18"/>
  <c r="T22" i="18"/>
  <c r="T35" i="18"/>
  <c r="T27" i="18"/>
  <c r="T37" i="18"/>
  <c r="T6" i="18"/>
  <c r="T2" i="18"/>
  <c r="T7" i="18"/>
  <c r="L40" i="1"/>
  <c r="L25" i="1"/>
  <c r="W28" i="18"/>
  <c r="T25" i="18"/>
  <c r="T31" i="18"/>
  <c r="L46" i="1"/>
  <c r="T24" i="18"/>
  <c r="M22" i="1"/>
  <c r="I29" i="1"/>
  <c r="T5" i="18"/>
  <c r="W5" i="18"/>
  <c r="T34" i="18"/>
  <c r="W34" i="18"/>
  <c r="T36" i="18"/>
  <c r="T29" i="18"/>
  <c r="L44" i="1"/>
  <c r="T33" i="18"/>
  <c r="T10" i="18"/>
  <c r="W33" i="18"/>
  <c r="T12" i="18"/>
  <c r="T2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17" i="18"/>
  <c r="K4" i="18"/>
  <c r="M17" i="1"/>
  <c r="Q17" i="1"/>
  <c r="K6" i="18"/>
  <c r="K11" i="18"/>
  <c r="W3" i="18"/>
  <c r="K33" i="18"/>
  <c r="K13" i="18"/>
  <c r="K3" i="18"/>
  <c r="K21" i="18"/>
  <c r="K15" i="18"/>
  <c r="K37" i="18"/>
  <c r="K27" i="18"/>
  <c r="K10" i="18"/>
  <c r="K24" i="18"/>
  <c r="K7" i="18"/>
  <c r="K36" i="18"/>
  <c r="K18" i="18"/>
  <c r="K22" i="18"/>
  <c r="K34" i="18"/>
  <c r="K26" i="18"/>
  <c r="T3" i="18"/>
  <c r="K25" i="18"/>
  <c r="K12" i="18"/>
  <c r="K35" i="18"/>
  <c r="H54" i="1" l="1"/>
  <c r="G54" i="1"/>
  <c r="F54" i="1"/>
  <c r="E54" i="1"/>
  <c r="E7" i="19"/>
  <c r="E3" i="19"/>
  <c r="E6" i="19"/>
  <c r="E4" i="19"/>
  <c r="E2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2" i="19"/>
  <c r="D7" i="17"/>
  <c r="D6" i="17"/>
  <c r="E2" i="17"/>
  <c r="F5" i="19"/>
  <c r="I7" i="17"/>
  <c r="K7" i="19"/>
  <c r="L7" i="17"/>
  <c r="N7" i="19"/>
  <c r="F3" i="19"/>
  <c r="E5" i="17"/>
  <c r="L6" i="17"/>
  <c r="N4" i="19"/>
  <c r="D2" i="17"/>
  <c r="H7" i="19"/>
  <c r="G7" i="17"/>
  <c r="I5" i="17"/>
  <c r="K3" i="19"/>
  <c r="K2" i="19"/>
  <c r="I4" i="17"/>
  <c r="L3" i="17"/>
  <c r="N6" i="19"/>
  <c r="K5" i="19"/>
  <c r="I2" i="17"/>
  <c r="D11" i="1"/>
  <c r="G3" i="17"/>
  <c r="H6" i="19"/>
  <c r="I6" i="17"/>
  <c r="K4" i="19"/>
  <c r="N3" i="19"/>
  <c r="L5" i="17"/>
  <c r="N5" i="19"/>
  <c r="L2" i="17"/>
  <c r="D5" i="17"/>
  <c r="G4" i="17"/>
  <c r="H2" i="19"/>
  <c r="D10" i="1"/>
  <c r="H4" i="19"/>
  <c r="G6" i="17"/>
  <c r="E7" i="17"/>
  <c r="F7" i="19"/>
  <c r="G2" i="17"/>
  <c r="H5" i="19"/>
  <c r="F4" i="19"/>
  <c r="E6" i="17"/>
  <c r="N2" i="19"/>
  <c r="L4" i="17"/>
  <c r="D3" i="17"/>
  <c r="M4" i="17"/>
  <c r="O2" i="19"/>
  <c r="M6" i="17"/>
  <c r="O4" i="19"/>
  <c r="O3" i="19"/>
  <c r="M5" i="17"/>
  <c r="M3" i="17"/>
  <c r="O6" i="19"/>
  <c r="M2" i="17"/>
  <c r="O5" i="19"/>
  <c r="M7" i="17"/>
  <c r="O7" i="19"/>
  <c r="P7" i="19"/>
  <c r="N7" i="17"/>
  <c r="P3" i="19"/>
  <c r="N5" i="17"/>
  <c r="P2" i="19"/>
  <c r="N4" i="17"/>
  <c r="N2" i="17"/>
  <c r="P5" i="19"/>
  <c r="N6" i="17"/>
  <c r="P4" i="19"/>
  <c r="P6" i="19"/>
  <c r="N3" i="17"/>
  <c r="M4" i="19"/>
  <c r="K6" i="17"/>
  <c r="M3" i="19"/>
  <c r="K5" i="17"/>
  <c r="M6" i="19"/>
  <c r="K3" i="17"/>
  <c r="M5" i="19"/>
  <c r="K2" i="17"/>
  <c r="M7" i="19"/>
  <c r="K7" i="17"/>
  <c r="M2" i="19"/>
  <c r="K4" i="17"/>
  <c r="J5" i="17"/>
  <c r="L3" i="19"/>
  <c r="J2" i="17"/>
  <c r="L5" i="19"/>
  <c r="J3" i="17"/>
  <c r="L6" i="19"/>
  <c r="L4" i="19"/>
  <c r="J6" i="17"/>
  <c r="J7" i="17"/>
  <c r="L7" i="19"/>
  <c r="J4" i="17"/>
  <c r="L2" i="19"/>
  <c r="G7" i="19"/>
  <c r="F7" i="17"/>
  <c r="G3" i="19"/>
  <c r="F5" i="17"/>
  <c r="F2" i="17"/>
  <c r="G5" i="19"/>
  <c r="F4" i="17"/>
  <c r="G2" i="19"/>
  <c r="G4" i="19"/>
  <c r="F6" i="17"/>
  <c r="C6" i="17"/>
  <c r="C5" i="17"/>
  <c r="D2" i="6"/>
  <c r="D4" i="6"/>
  <c r="D3" i="6"/>
  <c r="U41" i="1" l="1"/>
  <c r="S54" i="1"/>
  <c r="K54" i="1"/>
  <c r="H6" i="17"/>
  <c r="H7" i="17"/>
  <c r="O7" i="17"/>
  <c r="Q5" i="19" s="1"/>
  <c r="O6" i="17"/>
  <c r="Q3" i="19" s="1"/>
  <c r="O2" i="17"/>
  <c r="Q4" i="19" s="1"/>
  <c r="O4" i="17"/>
  <c r="Q2" i="19" s="1"/>
  <c r="O3" i="17"/>
  <c r="Q7" i="19" s="1"/>
  <c r="H5" i="17"/>
  <c r="O5" i="17"/>
  <c r="Q6" i="19" s="1"/>
  <c r="F7" i="1"/>
  <c r="D3" i="19"/>
  <c r="J3" i="19" s="1"/>
  <c r="J14" i="18"/>
  <c r="I14" i="18" s="1"/>
  <c r="U51" i="1"/>
  <c r="J33" i="18"/>
  <c r="I33" i="18" s="1"/>
  <c r="J21" i="18"/>
  <c r="I21" i="18" s="1"/>
  <c r="J36" i="18"/>
  <c r="I36" i="18" s="1"/>
  <c r="D4" i="19"/>
  <c r="J4" i="19" s="1"/>
  <c r="J19" i="18"/>
  <c r="I19" i="18" s="1"/>
  <c r="J35" i="18"/>
  <c r="I35" i="18" s="1"/>
  <c r="J34" i="18"/>
  <c r="I34" i="18" s="1"/>
  <c r="J9" i="18"/>
  <c r="I9" i="18" s="1"/>
  <c r="D7" i="19"/>
  <c r="T7" i="19" s="1"/>
  <c r="J32" i="18"/>
  <c r="I32" i="18" s="1"/>
  <c r="U25" i="1"/>
  <c r="U47" i="1"/>
  <c r="J16" i="18"/>
  <c r="I16" i="18" s="1"/>
  <c r="J24" i="18"/>
  <c r="I24" i="18" s="1"/>
  <c r="J12" i="18"/>
  <c r="I12" i="18" s="1"/>
  <c r="J22" i="18"/>
  <c r="I22" i="18" s="1"/>
  <c r="J6" i="18"/>
  <c r="I6" i="18" s="1"/>
  <c r="J30" i="18"/>
  <c r="I30" i="18" s="1"/>
  <c r="J10" i="18"/>
  <c r="I10" i="18" s="1"/>
  <c r="J28" i="18"/>
  <c r="I28" i="18" s="1"/>
  <c r="J29" i="18"/>
  <c r="I29" i="18" s="1"/>
  <c r="J27" i="18"/>
  <c r="I27" i="18" s="1"/>
  <c r="J11" i="18"/>
  <c r="I11" i="18" s="1"/>
  <c r="J23" i="18"/>
  <c r="I23" i="18" s="1"/>
  <c r="J20" i="18"/>
  <c r="I2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3" i="18"/>
  <c r="I1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5" i="18"/>
  <c r="I15" i="18" s="1"/>
  <c r="J17" i="18"/>
  <c r="I17" i="18" s="1"/>
  <c r="J8" i="18"/>
  <c r="I8" i="18" s="1"/>
  <c r="J3" i="18"/>
  <c r="I3" i="18" s="1"/>
  <c r="J18" i="18"/>
  <c r="I18" i="18" s="1"/>
  <c r="J7" i="18"/>
  <c r="I7" i="18" s="1"/>
  <c r="J37" i="18"/>
  <c r="I37" i="18" s="1"/>
  <c r="J52" i="1" s="1"/>
  <c r="J31" i="18"/>
  <c r="I31" i="18" s="1"/>
  <c r="J5" i="18"/>
  <c r="I5" i="18" s="1"/>
  <c r="J2" i="18"/>
  <c r="I2" i="18" s="1"/>
  <c r="J25" i="18"/>
  <c r="I25" i="18" s="1"/>
  <c r="J26" i="18"/>
  <c r="I26" i="18" s="1"/>
  <c r="J4" i="18"/>
  <c r="I4" i="18" s="1"/>
  <c r="P11" i="1"/>
  <c r="G11" i="1"/>
  <c r="C3" i="17"/>
  <c r="H3" i="17" s="1"/>
  <c r="D6" i="19"/>
  <c r="C4" i="17"/>
  <c r="H4" i="17" s="1"/>
  <c r="D2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6" i="19"/>
  <c r="N10" i="1"/>
  <c r="N6" i="1"/>
  <c r="N7" i="1"/>
  <c r="R7" i="19"/>
  <c r="R4" i="19"/>
  <c r="R3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8" i="1" l="1"/>
  <c r="J32" i="1"/>
  <c r="J42" i="1"/>
  <c r="J35" i="1"/>
  <c r="R8" i="1"/>
  <c r="I4" i="19"/>
  <c r="R9" i="1"/>
  <c r="J31" i="1"/>
  <c r="R7" i="1"/>
  <c r="J18" i="1"/>
  <c r="J40" i="1"/>
  <c r="J30" i="1"/>
  <c r="R10" i="1"/>
  <c r="J38" i="1"/>
  <c r="J44" i="1"/>
  <c r="J43" i="1"/>
  <c r="J37" i="1"/>
  <c r="J25" i="1"/>
  <c r="J34" i="1"/>
  <c r="J45" i="1"/>
  <c r="J26" i="1"/>
  <c r="J47" i="1"/>
  <c r="J46" i="1"/>
  <c r="J24" i="1"/>
  <c r="J20" i="1"/>
  <c r="J29" i="1"/>
  <c r="J39" i="1"/>
  <c r="J48" i="1"/>
  <c r="J22" i="1"/>
  <c r="J23" i="1"/>
  <c r="J36" i="1"/>
  <c r="J27" i="1"/>
  <c r="J51" i="1"/>
  <c r="J21" i="1"/>
  <c r="J33" i="1"/>
  <c r="J50" i="1"/>
  <c r="J49" i="1"/>
  <c r="J41" i="1"/>
  <c r="J19" i="1"/>
  <c r="R6" i="1"/>
  <c r="R11" i="1"/>
  <c r="I3" i="19"/>
  <c r="P2" i="17"/>
  <c r="S15" i="18"/>
  <c r="R15" i="18" s="1"/>
  <c r="R29" i="1" s="1"/>
  <c r="S20" i="18"/>
  <c r="R20" i="18" s="1"/>
  <c r="R37" i="1" s="1"/>
  <c r="S13" i="18"/>
  <c r="R13" i="18" s="1"/>
  <c r="S32" i="18"/>
  <c r="R32" i="18" s="1"/>
  <c r="R26" i="1" s="1"/>
  <c r="S9" i="18"/>
  <c r="R9" i="18" s="1"/>
  <c r="R24" i="1" s="1"/>
  <c r="S37" i="18"/>
  <c r="R37" i="18" s="1"/>
  <c r="R52" i="1" s="1"/>
  <c r="S25" i="18"/>
  <c r="R25" i="18" s="1"/>
  <c r="R25" i="1" s="1"/>
  <c r="S33" i="18"/>
  <c r="R33" i="18" s="1"/>
  <c r="T3" i="19"/>
  <c r="S5" i="18"/>
  <c r="R5" i="18" s="1"/>
  <c r="S36" i="18"/>
  <c r="R36" i="18" s="1"/>
  <c r="V52" i="1"/>
  <c r="V51" i="1"/>
  <c r="T4" i="19"/>
  <c r="V4" i="18"/>
  <c r="U4" i="18" s="1"/>
  <c r="J7" i="19"/>
  <c r="I7" i="19" s="1"/>
  <c r="V29" i="1"/>
  <c r="V30" i="18"/>
  <c r="U30" i="18" s="1"/>
  <c r="V14" i="18"/>
  <c r="U14" i="18" s="1"/>
  <c r="V24" i="18"/>
  <c r="U24" i="18" s="1"/>
  <c r="V40" i="1"/>
  <c r="V26" i="1"/>
  <c r="V48" i="1"/>
  <c r="S28" i="18"/>
  <c r="R28" i="18" s="1"/>
  <c r="S35" i="18"/>
  <c r="R35" i="18" s="1"/>
  <c r="R39" i="1" s="1"/>
  <c r="O45" i="17"/>
  <c r="V18" i="18"/>
  <c r="U18" i="18" s="1"/>
  <c r="V47" i="1"/>
  <c r="V31" i="18"/>
  <c r="U31" i="18" s="1"/>
  <c r="V22" i="18"/>
  <c r="U22" i="18" s="1"/>
  <c r="V27" i="18"/>
  <c r="U27" i="18" s="1"/>
  <c r="V46" i="1"/>
  <c r="V11" i="18"/>
  <c r="U11" i="18" s="1"/>
  <c r="V23" i="18"/>
  <c r="U23" i="18" s="1"/>
  <c r="V29" i="18"/>
  <c r="U29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7" i="18"/>
  <c r="U17" i="18" s="1"/>
  <c r="V21" i="18"/>
  <c r="U21" i="18" s="1"/>
  <c r="V8" i="18"/>
  <c r="U8" i="18" s="1"/>
  <c r="V7" i="18"/>
  <c r="U7" i="18" s="1"/>
  <c r="V2" i="18"/>
  <c r="U2" i="18" s="1"/>
  <c r="V3" i="18"/>
  <c r="U3" i="18" s="1"/>
  <c r="V16" i="18"/>
  <c r="U16" i="18" s="1"/>
  <c r="V19" i="18"/>
  <c r="U19" i="18" s="1"/>
  <c r="V10" i="18"/>
  <c r="U1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7" i="19" s="1"/>
  <c r="M13" i="1"/>
  <c r="H13" i="1"/>
  <c r="N13" i="1"/>
  <c r="E6" i="1"/>
  <c r="K6" i="1" s="1"/>
  <c r="J2" i="19"/>
  <c r="I2" i="19" s="1"/>
  <c r="T2" i="19"/>
  <c r="E7" i="1"/>
  <c r="K7" i="1" s="1"/>
  <c r="T6" i="19"/>
  <c r="E8" i="1"/>
  <c r="K8" i="1" s="1"/>
  <c r="J6" i="19"/>
  <c r="I6" i="19" s="1"/>
  <c r="J5" i="19"/>
  <c r="I5" i="19" s="1"/>
  <c r="T5" i="19"/>
  <c r="P9" i="17"/>
  <c r="V28" i="18" s="1"/>
  <c r="U28" i="18" s="1"/>
  <c r="P4" i="17"/>
  <c r="R18" i="1" l="1"/>
  <c r="R20" i="1"/>
  <c r="R40" i="1"/>
  <c r="R51" i="1"/>
  <c r="J10" i="1"/>
  <c r="R42" i="1"/>
  <c r="R19" i="1"/>
  <c r="V34" i="18"/>
  <c r="U34" i="18" s="1"/>
  <c r="S3" i="19"/>
  <c r="J54" i="1"/>
  <c r="R41" i="1"/>
  <c r="R30" i="1"/>
  <c r="R21" i="1"/>
  <c r="R32" i="1"/>
  <c r="R31" i="1"/>
  <c r="R38" i="1"/>
  <c r="R27" i="1"/>
  <c r="R44" i="1"/>
  <c r="R48" i="1"/>
  <c r="R28" i="1"/>
  <c r="R49" i="1"/>
  <c r="R35" i="1"/>
  <c r="R33" i="1"/>
  <c r="R46" i="1"/>
  <c r="R22" i="1"/>
  <c r="R43" i="1"/>
  <c r="R45" i="1"/>
  <c r="R50" i="1"/>
  <c r="R34" i="1"/>
  <c r="R47" i="1"/>
  <c r="R17" i="1"/>
  <c r="R36" i="1"/>
  <c r="S2" i="19"/>
  <c r="S6" i="19"/>
  <c r="T11" i="1" s="1"/>
  <c r="J7" i="1"/>
  <c r="S4" i="19"/>
  <c r="S5" i="19"/>
  <c r="V15" i="18"/>
  <c r="U15" i="18" s="1"/>
  <c r="T29" i="1" s="1"/>
  <c r="V32" i="18"/>
  <c r="U32" i="18" s="1"/>
  <c r="V13" i="18"/>
  <c r="U13" i="18" s="1"/>
  <c r="V37" i="18"/>
  <c r="U37" i="18" s="1"/>
  <c r="T52" i="1" s="1"/>
  <c r="V33" i="18"/>
  <c r="U33" i="18" s="1"/>
  <c r="V25" i="18"/>
  <c r="U25" i="18" s="1"/>
  <c r="V36" i="18"/>
  <c r="U36" i="18" s="1"/>
  <c r="V9" i="18"/>
  <c r="U9" i="18" s="1"/>
  <c r="T19" i="1" s="1"/>
  <c r="V5" i="18"/>
  <c r="U5" i="18" s="1"/>
  <c r="T34" i="1" s="1"/>
  <c r="V12" i="18"/>
  <c r="U12" i="18" s="1"/>
  <c r="T24" i="1" s="1"/>
  <c r="V26" i="18"/>
  <c r="U26" i="18" s="1"/>
  <c r="V20" i="18"/>
  <c r="U20" i="18" s="1"/>
  <c r="U9" i="1"/>
  <c r="V35" i="18"/>
  <c r="U35" i="18" s="1"/>
  <c r="P45" i="17"/>
  <c r="K13" i="1"/>
  <c r="U10" i="1"/>
  <c r="U7" i="1"/>
  <c r="U11" i="1"/>
  <c r="U8" i="1"/>
  <c r="U6" i="1"/>
  <c r="S13" i="1"/>
  <c r="J9" i="1"/>
  <c r="J8" i="1"/>
  <c r="J11" i="1"/>
  <c r="E13" i="1"/>
  <c r="T41" i="1" l="1"/>
  <c r="T49" i="1"/>
  <c r="T44" i="1"/>
  <c r="T22" i="1"/>
  <c r="T40" i="1"/>
  <c r="T27" i="1"/>
  <c r="T46" i="1"/>
  <c r="T8" i="1"/>
  <c r="T39" i="1"/>
  <c r="T33" i="1"/>
  <c r="T7" i="1"/>
  <c r="T48" i="1"/>
  <c r="T9" i="1"/>
  <c r="T36" i="1"/>
  <c r="T21" i="1"/>
  <c r="T26" i="1"/>
  <c r="T37" i="1"/>
  <c r="T45" i="1"/>
  <c r="T42" i="1"/>
  <c r="T18" i="1"/>
  <c r="T31" i="1"/>
  <c r="T25" i="1"/>
  <c r="T23" i="1"/>
  <c r="T10" i="1"/>
  <c r="R54" i="1"/>
  <c r="T35" i="1"/>
  <c r="T20" i="1"/>
  <c r="T32" i="1"/>
  <c r="T30" i="1"/>
  <c r="T47" i="1"/>
  <c r="T28" i="1"/>
  <c r="T51" i="1"/>
  <c r="T43" i="1"/>
  <c r="T50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<sst xmlns="http://schemas.openxmlformats.org/spreadsheetml/2006/main" count="586" uniqueCount="131">
  <si>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</si>
  <si>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</si>
  <si>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</si>
  <si>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</si>
  <si>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</si>
  <si>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</si>
  <si>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</si>
  <si>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</si>
  <si>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</si>
  <si>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</si>
  <si>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</si>
  <si>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</si>
  <si>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</si>
  <si>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</si>
  <si>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</si>
  <si>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</si>
  <si>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</si>
  <si>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</si>
  <si>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</si>
  <si>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</si>
  <si>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</si>
  <si>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</si>
  <si>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</si>
  <si>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</si>
  <si>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</si>
  <si>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</si>
  <si>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</si>
  <si>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</si>
  <si>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</si>
  <si>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</si>
  <si>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</si>
  <si>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</si>
  <si>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</si>
  <si>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</si>
  <si>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</si>
  <si>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</si>
  <si>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</si>
  <si>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</si>
  <si>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</si>
  <si>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</si>
  <si>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</si>
  <si>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</si>
  <si>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</si>
  <si>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</si>
  <si>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</si>
  <si>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</si>
  <si>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</si>
  <si>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</si>
  <si>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</si>
  <si>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</si>
  <si>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</si>
  <si>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</si>
  <si>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</si>
  <si>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</si>
  <si>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</si>
  <si>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</si>
  <si>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</si>
  <si>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</si>
  <si>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</si>
  <si>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</si>
  <si>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</si>
  <si>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</si>
  <si>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</si>
  <si>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</si>
  <si>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</si>
  <si>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</si>
  <si>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</si>
  <si>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</si>
  <si>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</si>
  <si>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</si>
  <si>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</si>
  <si>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</si>
  <si>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</si>
  <si>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</si>
  <si>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</si>
  <si>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</si>
  <si>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</si>
  <si>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</si>
  <si>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0</t>
  </si>
  <si>
    <t>08.09.</t>
  </si>
  <si>
    <t>22.09.</t>
  </si>
  <si>
    <t>06.10.</t>
  </si>
  <si>
    <t>20.10.</t>
  </si>
  <si>
    <t>24.11.</t>
  </si>
  <si>
    <t>Breddenberg</t>
  </si>
  <si>
    <t>Eisten</t>
  </si>
  <si>
    <t>Lorup</t>
  </si>
  <si>
    <t>Neubörger</t>
  </si>
  <si>
    <t>Sögel</t>
  </si>
  <si>
    <t>Breddenberg III</t>
  </si>
  <si>
    <t>Eisten I</t>
  </si>
  <si>
    <t>Lorup III</t>
  </si>
  <si>
    <t>Neubörger I</t>
  </si>
  <si>
    <t>Lorup IV</t>
  </si>
  <si>
    <t>Sögel II</t>
  </si>
  <si>
    <t>Jansen, Werner</t>
  </si>
  <si>
    <t>Jansen, Norbert</t>
  </si>
  <si>
    <t>Plüster, Alfons</t>
  </si>
  <si>
    <t>Plüster, Hans</t>
  </si>
  <si>
    <t>Wübben, Josef</t>
  </si>
  <si>
    <t>Schröer, Helmut</t>
  </si>
  <si>
    <t>Baalmann, Günther</t>
  </si>
  <si>
    <t>Düttmann, Martin</t>
  </si>
  <si>
    <t>Jansing, Rainer</t>
  </si>
  <si>
    <t>Wotte, Frank</t>
  </si>
  <si>
    <t>Will, Jürgen</t>
  </si>
  <si>
    <t>Oldiges, Anton</t>
  </si>
  <si>
    <t>Albers, Klaus-Dieter</t>
  </si>
  <si>
    <t>Klaus, Antons</t>
  </si>
  <si>
    <t>Sebastian, Antons</t>
  </si>
  <si>
    <t>Runde, Norbert</t>
  </si>
  <si>
    <t>Schnieders Willi</t>
  </si>
  <si>
    <t>Klaßen, Martin</t>
  </si>
  <si>
    <t>Gerd Klawitter</t>
  </si>
  <si>
    <t>Thomas Pölking</t>
  </si>
  <si>
    <t>Franz-Josef Luttmann</t>
  </si>
  <si>
    <t>Helmut Albers</t>
  </si>
  <si>
    <t>Robbers, Heinz</t>
  </si>
  <si>
    <t>Trempeck, Marco</t>
  </si>
  <si>
    <t>Grünloh, Michael</t>
  </si>
  <si>
    <t>Husmann, Michael</t>
  </si>
  <si>
    <t>Robbers, Bernd</t>
  </si>
  <si>
    <t>x</t>
  </si>
  <si>
    <t>Jansing</t>
  </si>
  <si>
    <t>05952/200830</t>
  </si>
  <si>
    <t>01.12.</t>
  </si>
  <si>
    <t>Jürgen Will</t>
  </si>
  <si>
    <t>Anton Oldiges</t>
  </si>
  <si>
    <t>Norbert Runde</t>
  </si>
  <si>
    <t>0173-8780918</t>
  </si>
  <si>
    <t>Willi Gerdes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</si>
</sst>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.00\ _€_-;\-* #,##0.00\ _€_-;_-* \-??\ _€_-;_-@_-"/>
    <numFmt numFmtId="170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36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2" fillId="0" borderId="0" applyBorder="0" applyProtection="0"/>
    <xf numFmtId="0" fontId="22" fillId="0" borderId="0"/>
    <xf numFmtId="166" fontId="22" fillId="0" borderId="0" applyBorder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036">
    <cellStyle name="Komma" xfId="1" builtinId="3"/>
    <cellStyle name="Komma 10" xfId="133" xr:uid="{00000000-0005-0000-0000-0000B2000000}"/>
    <cellStyle name="Komma 10 2" xfId="391" xr:uid="{00000000-0005-0000-0000-0000B2000000}"/>
    <cellStyle name="Komma 10 2 2" xfId="907" xr:uid="{00000000-0005-0000-0000-0000B2000000}"/>
    <cellStyle name="Komma 10 3" xfId="649" xr:uid="{00000000-0005-0000-0000-0000B2000000}"/>
    <cellStyle name="Komma 11" xfId="262" xr:uid="{00000000-0005-0000-0000-000033010000}"/>
    <cellStyle name="Komma 11 2" xfId="778" xr:uid="{00000000-0005-0000-0000-000033010000}"/>
    <cellStyle name="Komma 12" xfId="520" xr:uid="{00000000-0005-0000-0000-000035020000}"/>
    <cellStyle name="Komma 2" xfId="4" xr:uid="{00000000-0005-0000-0000-000001000000}"/>
    <cellStyle name="Komma 2 10" xfId="523" xr:uid="{00000000-0005-0000-0000-000001000000}"/>
    <cellStyle name="Komma 2 2" xfId="6" xr:uid="{00000000-0005-0000-0000-000002000000}"/>
    <cellStyle name="Komma 2 2 10" xfId="525" xr:uid="{00000000-0005-0000-0000-000002000000}"/>
    <cellStyle name="Komma 2 2 2" xfId="10" xr:uid="{00000000-0005-0000-0000-000003000000}"/>
    <cellStyle name="Komma 2 2 2 2" xfId="18" xr:uid="{00000000-0005-0000-0000-000004000000}"/>
    <cellStyle name="Komma 2 2 2 2 2" xfId="36" xr:uid="{00000000-0005-0000-0000-000005000000}"/>
    <cellStyle name="Komma 2 2 2 2 2 2" xfId="68" xr:uid="{00000000-0005-0000-0000-000006000000}"/>
    <cellStyle name="Komma 2 2 2 2 2 2 2" xfId="132" xr:uid="{00000000-0005-0000-0000-000007000000}"/>
    <cellStyle name="Komma 2 2 2 2 2 2 2 2" xfId="261" xr:uid="{00000000-0005-0000-0000-000007000000}"/>
    <cellStyle name="Komma 2 2 2 2 2 2 2 2 2" xfId="519" xr:uid="{00000000-0005-0000-0000-000007000000}"/>
    <cellStyle name="Komma 2 2 2 2 2 2 2 2 2 2" xfId="1035" xr:uid="{00000000-0005-0000-0000-000007000000}"/>
    <cellStyle name="Komma 2 2 2 2 2 2 2 2 3" xfId="777" xr:uid="{00000000-0005-0000-0000-000007000000}"/>
    <cellStyle name="Komma 2 2 2 2 2 2 2 3" xfId="390" xr:uid="{00000000-0005-0000-0000-000007000000}"/>
    <cellStyle name="Komma 2 2 2 2 2 2 2 3 2" xfId="906" xr:uid="{00000000-0005-0000-0000-000007000000}"/>
    <cellStyle name="Komma 2 2 2 2 2 2 2 4" xfId="648" xr:uid="{00000000-0005-0000-0000-000007000000}"/>
    <cellStyle name="Komma 2 2 2 2 2 2 3" xfId="197" xr:uid="{00000000-0005-0000-0000-000006000000}"/>
    <cellStyle name="Komma 2 2 2 2 2 2 3 2" xfId="455" xr:uid="{00000000-0005-0000-0000-000006000000}"/>
    <cellStyle name="Komma 2 2 2 2 2 2 3 2 2" xfId="971" xr:uid="{00000000-0005-0000-0000-000006000000}"/>
    <cellStyle name="Komma 2 2 2 2 2 2 3 3" xfId="713" xr:uid="{00000000-0005-0000-0000-000006000000}"/>
    <cellStyle name="Komma 2 2 2 2 2 2 4" xfId="326" xr:uid="{00000000-0005-0000-0000-000006000000}"/>
    <cellStyle name="Komma 2 2 2 2 2 2 4 2" xfId="842" xr:uid="{00000000-0005-0000-0000-000006000000}"/>
    <cellStyle name="Komma 2 2 2 2 2 2 5" xfId="584" xr:uid="{00000000-0005-0000-0000-000006000000}"/>
    <cellStyle name="Komma 2 2 2 2 2 3" xfId="100" xr:uid="{00000000-0005-0000-0000-000008000000}"/>
    <cellStyle name="Komma 2 2 2 2 2 3 2" xfId="229" xr:uid="{00000000-0005-0000-0000-000008000000}"/>
    <cellStyle name="Komma 2 2 2 2 2 3 2 2" xfId="487" xr:uid="{00000000-0005-0000-0000-000008000000}"/>
    <cellStyle name="Komma 2 2 2 2 2 3 2 2 2" xfId="1003" xr:uid="{00000000-0005-0000-0000-000008000000}"/>
    <cellStyle name="Komma 2 2 2 2 2 3 2 3" xfId="745" xr:uid="{00000000-0005-0000-0000-000008000000}"/>
    <cellStyle name="Komma 2 2 2 2 2 3 3" xfId="358" xr:uid="{00000000-0005-0000-0000-000008000000}"/>
    <cellStyle name="Komma 2 2 2 2 2 3 3 2" xfId="874" xr:uid="{00000000-0005-0000-0000-000008000000}"/>
    <cellStyle name="Komma 2 2 2 2 2 3 4" xfId="616" xr:uid="{00000000-0005-0000-0000-000008000000}"/>
    <cellStyle name="Komma 2 2 2 2 2 4" xfId="165" xr:uid="{00000000-0005-0000-0000-000005000000}"/>
    <cellStyle name="Komma 2 2 2 2 2 4 2" xfId="423" xr:uid="{00000000-0005-0000-0000-000005000000}"/>
    <cellStyle name="Komma 2 2 2 2 2 4 2 2" xfId="939" xr:uid="{00000000-0005-0000-0000-000005000000}"/>
    <cellStyle name="Komma 2 2 2 2 2 4 3" xfId="681" xr:uid="{00000000-0005-0000-0000-000005000000}"/>
    <cellStyle name="Komma 2 2 2 2 2 5" xfId="294" xr:uid="{00000000-0005-0000-0000-000005000000}"/>
    <cellStyle name="Komma 2 2 2 2 2 5 2" xfId="810" xr:uid="{00000000-0005-0000-0000-000005000000}"/>
    <cellStyle name="Komma 2 2 2 2 2 6" xfId="552" xr:uid="{00000000-0005-0000-0000-000005000000}"/>
    <cellStyle name="Komma 2 2 2 2 3" xfId="52" xr:uid="{00000000-0005-0000-0000-000009000000}"/>
    <cellStyle name="Komma 2 2 2 2 3 2" xfId="116" xr:uid="{00000000-0005-0000-0000-00000A000000}"/>
    <cellStyle name="Komma 2 2 2 2 3 2 2" xfId="245" xr:uid="{00000000-0005-0000-0000-00000A000000}"/>
    <cellStyle name="Komma 2 2 2 2 3 2 2 2" xfId="503" xr:uid="{00000000-0005-0000-0000-00000A000000}"/>
    <cellStyle name="Komma 2 2 2 2 3 2 2 2 2" xfId="1019" xr:uid="{00000000-0005-0000-0000-00000A000000}"/>
    <cellStyle name="Komma 2 2 2 2 3 2 2 3" xfId="761" xr:uid="{00000000-0005-0000-0000-00000A000000}"/>
    <cellStyle name="Komma 2 2 2 2 3 2 3" xfId="374" xr:uid="{00000000-0005-0000-0000-00000A000000}"/>
    <cellStyle name="Komma 2 2 2 2 3 2 3 2" xfId="890" xr:uid="{00000000-0005-0000-0000-00000A000000}"/>
    <cellStyle name="Komma 2 2 2 2 3 2 4" xfId="632" xr:uid="{00000000-0005-0000-0000-00000A000000}"/>
    <cellStyle name="Komma 2 2 2 2 3 3" xfId="181" xr:uid="{00000000-0005-0000-0000-000009000000}"/>
    <cellStyle name="Komma 2 2 2 2 3 3 2" xfId="439" xr:uid="{00000000-0005-0000-0000-000009000000}"/>
    <cellStyle name="Komma 2 2 2 2 3 3 2 2" xfId="955" xr:uid="{00000000-0005-0000-0000-000009000000}"/>
    <cellStyle name="Komma 2 2 2 2 3 3 3" xfId="697" xr:uid="{00000000-0005-0000-0000-000009000000}"/>
    <cellStyle name="Komma 2 2 2 2 3 4" xfId="310" xr:uid="{00000000-0005-0000-0000-000009000000}"/>
    <cellStyle name="Komma 2 2 2 2 3 4 2" xfId="826" xr:uid="{00000000-0005-0000-0000-000009000000}"/>
    <cellStyle name="Komma 2 2 2 2 3 5" xfId="568" xr:uid="{00000000-0005-0000-0000-000009000000}"/>
    <cellStyle name="Komma 2 2 2 2 4" xfId="84" xr:uid="{00000000-0005-0000-0000-00000B000000}"/>
    <cellStyle name="Komma 2 2 2 2 4 2" xfId="213" xr:uid="{00000000-0005-0000-0000-00000B000000}"/>
    <cellStyle name="Komma 2 2 2 2 4 2 2" xfId="471" xr:uid="{00000000-0005-0000-0000-00000B000000}"/>
    <cellStyle name="Komma 2 2 2 2 4 2 2 2" xfId="987" xr:uid="{00000000-0005-0000-0000-00000B000000}"/>
    <cellStyle name="Komma 2 2 2 2 4 2 3" xfId="729" xr:uid="{00000000-0005-0000-0000-00000B000000}"/>
    <cellStyle name="Komma 2 2 2 2 4 3" xfId="342" xr:uid="{00000000-0005-0000-0000-00000B000000}"/>
    <cellStyle name="Komma 2 2 2 2 4 3 2" xfId="858" xr:uid="{00000000-0005-0000-0000-00000B000000}"/>
    <cellStyle name="Komma 2 2 2 2 4 4" xfId="600" xr:uid="{00000000-0005-0000-0000-00000B000000}"/>
    <cellStyle name="Komma 2 2 2 2 5" xfId="150" xr:uid="{00000000-0005-0000-0000-000004000000}"/>
    <cellStyle name="Komma 2 2 2 2 5 2" xfId="408" xr:uid="{00000000-0005-0000-0000-000004000000}"/>
    <cellStyle name="Komma 2 2 2 2 5 2 2" xfId="924" xr:uid="{00000000-0005-0000-0000-000004000000}"/>
    <cellStyle name="Komma 2 2 2 2 5 3" xfId="666" xr:uid="{00000000-0005-0000-0000-000004000000}"/>
    <cellStyle name="Komma 2 2 2 2 6" xfId="279" xr:uid="{00000000-0005-0000-0000-000004000000}"/>
    <cellStyle name="Komma 2 2 2 2 6 2" xfId="795" xr:uid="{00000000-0005-0000-0000-000004000000}"/>
    <cellStyle name="Komma 2 2 2 2 7" xfId="537" xr:uid="{00000000-0005-0000-0000-000004000000}"/>
    <cellStyle name="Komma 2 2 2 3" xfId="28" xr:uid="{00000000-0005-0000-0000-00000C000000}"/>
    <cellStyle name="Komma 2 2 2 3 2" xfId="60" xr:uid="{00000000-0005-0000-0000-00000D000000}"/>
    <cellStyle name="Komma 2 2 2 3 2 2" xfId="124" xr:uid="{00000000-0005-0000-0000-00000E000000}"/>
    <cellStyle name="Komma 2 2 2 3 2 2 2" xfId="253" xr:uid="{00000000-0005-0000-0000-00000E000000}"/>
    <cellStyle name="Komma 2 2 2 3 2 2 2 2" xfId="511" xr:uid="{00000000-0005-0000-0000-00000E000000}"/>
    <cellStyle name="Komma 2 2 2 3 2 2 2 2 2" xfId="1027" xr:uid="{00000000-0005-0000-0000-00000E000000}"/>
    <cellStyle name="Komma 2 2 2 3 2 2 2 3" xfId="769" xr:uid="{00000000-0005-0000-0000-00000E000000}"/>
    <cellStyle name="Komma 2 2 2 3 2 2 3" xfId="382" xr:uid="{00000000-0005-0000-0000-00000E000000}"/>
    <cellStyle name="Komma 2 2 2 3 2 2 3 2" xfId="898" xr:uid="{00000000-0005-0000-0000-00000E000000}"/>
    <cellStyle name="Komma 2 2 2 3 2 2 4" xfId="640" xr:uid="{00000000-0005-0000-0000-00000E000000}"/>
    <cellStyle name="Komma 2 2 2 3 2 3" xfId="189" xr:uid="{00000000-0005-0000-0000-00000D000000}"/>
    <cellStyle name="Komma 2 2 2 3 2 3 2" xfId="447" xr:uid="{00000000-0005-0000-0000-00000D000000}"/>
    <cellStyle name="Komma 2 2 2 3 2 3 2 2" xfId="963" xr:uid="{00000000-0005-0000-0000-00000D000000}"/>
    <cellStyle name="Komma 2 2 2 3 2 3 3" xfId="705" xr:uid="{00000000-0005-0000-0000-00000D000000}"/>
    <cellStyle name="Komma 2 2 2 3 2 4" xfId="318" xr:uid="{00000000-0005-0000-0000-00000D000000}"/>
    <cellStyle name="Komma 2 2 2 3 2 4 2" xfId="834" xr:uid="{00000000-0005-0000-0000-00000D000000}"/>
    <cellStyle name="Komma 2 2 2 3 2 5" xfId="576" xr:uid="{00000000-0005-0000-0000-00000D000000}"/>
    <cellStyle name="Komma 2 2 2 3 3" xfId="92" xr:uid="{00000000-0005-0000-0000-00000F000000}"/>
    <cellStyle name="Komma 2 2 2 3 3 2" xfId="221" xr:uid="{00000000-0005-0000-0000-00000F000000}"/>
    <cellStyle name="Komma 2 2 2 3 3 2 2" xfId="479" xr:uid="{00000000-0005-0000-0000-00000F000000}"/>
    <cellStyle name="Komma 2 2 2 3 3 2 2 2" xfId="995" xr:uid="{00000000-0005-0000-0000-00000F000000}"/>
    <cellStyle name="Komma 2 2 2 3 3 2 3" xfId="737" xr:uid="{00000000-0005-0000-0000-00000F000000}"/>
    <cellStyle name="Komma 2 2 2 3 3 3" xfId="350" xr:uid="{00000000-0005-0000-0000-00000F000000}"/>
    <cellStyle name="Komma 2 2 2 3 3 3 2" xfId="866" xr:uid="{00000000-0005-0000-0000-00000F000000}"/>
    <cellStyle name="Komma 2 2 2 3 3 4" xfId="608" xr:uid="{00000000-0005-0000-0000-00000F000000}"/>
    <cellStyle name="Komma 2 2 2 3 4" xfId="157" xr:uid="{00000000-0005-0000-0000-00000C000000}"/>
    <cellStyle name="Komma 2 2 2 3 4 2" xfId="415" xr:uid="{00000000-0005-0000-0000-00000C000000}"/>
    <cellStyle name="Komma 2 2 2 3 4 2 2" xfId="931" xr:uid="{00000000-0005-0000-0000-00000C000000}"/>
    <cellStyle name="Komma 2 2 2 3 4 3" xfId="673" xr:uid="{00000000-0005-0000-0000-00000C000000}"/>
    <cellStyle name="Komma 2 2 2 3 5" xfId="286" xr:uid="{00000000-0005-0000-0000-00000C000000}"/>
    <cellStyle name="Komma 2 2 2 3 5 2" xfId="802" xr:uid="{00000000-0005-0000-0000-00000C000000}"/>
    <cellStyle name="Komma 2 2 2 3 6" xfId="544" xr:uid="{00000000-0005-0000-0000-00000C000000}"/>
    <cellStyle name="Komma 2 2 2 4" xfId="44" xr:uid="{00000000-0005-0000-0000-000010000000}"/>
    <cellStyle name="Komma 2 2 2 4 2" xfId="108" xr:uid="{00000000-0005-0000-0000-000011000000}"/>
    <cellStyle name="Komma 2 2 2 4 2 2" xfId="237" xr:uid="{00000000-0005-0000-0000-000011000000}"/>
    <cellStyle name="Komma 2 2 2 4 2 2 2" xfId="495" xr:uid="{00000000-0005-0000-0000-000011000000}"/>
    <cellStyle name="Komma 2 2 2 4 2 2 2 2" xfId="1011" xr:uid="{00000000-0005-0000-0000-000011000000}"/>
    <cellStyle name="Komma 2 2 2 4 2 2 3" xfId="753" xr:uid="{00000000-0005-0000-0000-000011000000}"/>
    <cellStyle name="Komma 2 2 2 4 2 3" xfId="366" xr:uid="{00000000-0005-0000-0000-000011000000}"/>
    <cellStyle name="Komma 2 2 2 4 2 3 2" xfId="882" xr:uid="{00000000-0005-0000-0000-000011000000}"/>
    <cellStyle name="Komma 2 2 2 4 2 4" xfId="624" xr:uid="{00000000-0005-0000-0000-000011000000}"/>
    <cellStyle name="Komma 2 2 2 4 3" xfId="173" xr:uid="{00000000-0005-0000-0000-000010000000}"/>
    <cellStyle name="Komma 2 2 2 4 3 2" xfId="431" xr:uid="{00000000-0005-0000-0000-000010000000}"/>
    <cellStyle name="Komma 2 2 2 4 3 2 2" xfId="947" xr:uid="{00000000-0005-0000-0000-000010000000}"/>
    <cellStyle name="Komma 2 2 2 4 3 3" xfId="689" xr:uid="{00000000-0005-0000-0000-000010000000}"/>
    <cellStyle name="Komma 2 2 2 4 4" xfId="302" xr:uid="{00000000-0005-0000-0000-000010000000}"/>
    <cellStyle name="Komma 2 2 2 4 4 2" xfId="818" xr:uid="{00000000-0005-0000-0000-000010000000}"/>
    <cellStyle name="Komma 2 2 2 4 5" xfId="560" xr:uid="{00000000-0005-0000-0000-000010000000}"/>
    <cellStyle name="Komma 2 2 2 5" xfId="76" xr:uid="{00000000-0005-0000-0000-000012000000}"/>
    <cellStyle name="Komma 2 2 2 5 2" xfId="205" xr:uid="{00000000-0005-0000-0000-000012000000}"/>
    <cellStyle name="Komma 2 2 2 5 2 2" xfId="463" xr:uid="{00000000-0005-0000-0000-000012000000}"/>
    <cellStyle name="Komma 2 2 2 5 2 2 2" xfId="979" xr:uid="{00000000-0005-0000-0000-000012000000}"/>
    <cellStyle name="Komma 2 2 2 5 2 3" xfId="721" xr:uid="{00000000-0005-0000-0000-000012000000}"/>
    <cellStyle name="Komma 2 2 2 5 3" xfId="334" xr:uid="{00000000-0005-0000-0000-000012000000}"/>
    <cellStyle name="Komma 2 2 2 5 3 2" xfId="850" xr:uid="{00000000-0005-0000-0000-000012000000}"/>
    <cellStyle name="Komma 2 2 2 5 4" xfId="592" xr:uid="{00000000-0005-0000-0000-000012000000}"/>
    <cellStyle name="Komma 2 2 2 6" xfId="142" xr:uid="{00000000-0005-0000-0000-000003000000}"/>
    <cellStyle name="Komma 2 2 2 6 2" xfId="400" xr:uid="{00000000-0005-0000-0000-000003000000}"/>
    <cellStyle name="Komma 2 2 2 6 2 2" xfId="916" xr:uid="{00000000-0005-0000-0000-000003000000}"/>
    <cellStyle name="Komma 2 2 2 6 3" xfId="658" xr:uid="{00000000-0005-0000-0000-000003000000}"/>
    <cellStyle name="Komma 2 2 2 7" xfId="271" xr:uid="{00000000-0005-0000-0000-000003000000}"/>
    <cellStyle name="Komma 2 2 2 7 2" xfId="787" xr:uid="{00000000-0005-0000-0000-000003000000}"/>
    <cellStyle name="Komma 2 2 2 8" xfId="529" xr:uid="{00000000-0005-0000-0000-000003000000}"/>
    <cellStyle name="Komma 2 2 3" xfId="14" xr:uid="{00000000-0005-0000-0000-000013000000}"/>
    <cellStyle name="Komma 2 2 3 2" xfId="32" xr:uid="{00000000-0005-0000-0000-000014000000}"/>
    <cellStyle name="Komma 2 2 3 2 2" xfId="64" xr:uid="{00000000-0005-0000-0000-000015000000}"/>
    <cellStyle name="Komma 2 2 3 2 2 2" xfId="128" xr:uid="{00000000-0005-0000-0000-000016000000}"/>
    <cellStyle name="Komma 2 2 3 2 2 2 2" xfId="257" xr:uid="{00000000-0005-0000-0000-000016000000}"/>
    <cellStyle name="Komma 2 2 3 2 2 2 2 2" xfId="515" xr:uid="{00000000-0005-0000-0000-000016000000}"/>
    <cellStyle name="Komma 2 2 3 2 2 2 2 2 2" xfId="1031" xr:uid="{00000000-0005-0000-0000-000016000000}"/>
    <cellStyle name="Komma 2 2 3 2 2 2 2 3" xfId="773" xr:uid="{00000000-0005-0000-0000-000016000000}"/>
    <cellStyle name="Komma 2 2 3 2 2 2 3" xfId="386" xr:uid="{00000000-0005-0000-0000-000016000000}"/>
    <cellStyle name="Komma 2 2 3 2 2 2 3 2" xfId="902" xr:uid="{00000000-0005-0000-0000-000016000000}"/>
    <cellStyle name="Komma 2 2 3 2 2 2 4" xfId="644" xr:uid="{00000000-0005-0000-0000-000016000000}"/>
    <cellStyle name="Komma 2 2 3 2 2 3" xfId="193" xr:uid="{00000000-0005-0000-0000-000015000000}"/>
    <cellStyle name="Komma 2 2 3 2 2 3 2" xfId="451" xr:uid="{00000000-0005-0000-0000-000015000000}"/>
    <cellStyle name="Komma 2 2 3 2 2 3 2 2" xfId="967" xr:uid="{00000000-0005-0000-0000-000015000000}"/>
    <cellStyle name="Komma 2 2 3 2 2 3 3" xfId="709" xr:uid="{00000000-0005-0000-0000-000015000000}"/>
    <cellStyle name="Komma 2 2 3 2 2 4" xfId="322" xr:uid="{00000000-0005-0000-0000-000015000000}"/>
    <cellStyle name="Komma 2 2 3 2 2 4 2" xfId="838" xr:uid="{00000000-0005-0000-0000-000015000000}"/>
    <cellStyle name="Komma 2 2 3 2 2 5" xfId="580" xr:uid="{00000000-0005-0000-0000-000015000000}"/>
    <cellStyle name="Komma 2 2 3 2 3" xfId="96" xr:uid="{00000000-0005-0000-0000-000017000000}"/>
    <cellStyle name="Komma 2 2 3 2 3 2" xfId="225" xr:uid="{00000000-0005-0000-0000-000017000000}"/>
    <cellStyle name="Komma 2 2 3 2 3 2 2" xfId="483" xr:uid="{00000000-0005-0000-0000-000017000000}"/>
    <cellStyle name="Komma 2 2 3 2 3 2 2 2" xfId="999" xr:uid="{00000000-0005-0000-0000-000017000000}"/>
    <cellStyle name="Komma 2 2 3 2 3 2 3" xfId="741" xr:uid="{00000000-0005-0000-0000-000017000000}"/>
    <cellStyle name="Komma 2 2 3 2 3 3" xfId="354" xr:uid="{00000000-0005-0000-0000-000017000000}"/>
    <cellStyle name="Komma 2 2 3 2 3 3 2" xfId="870" xr:uid="{00000000-0005-0000-0000-000017000000}"/>
    <cellStyle name="Komma 2 2 3 2 3 4" xfId="612" xr:uid="{00000000-0005-0000-0000-000017000000}"/>
    <cellStyle name="Komma 2 2 3 2 4" xfId="161" xr:uid="{00000000-0005-0000-0000-000014000000}"/>
    <cellStyle name="Komma 2 2 3 2 4 2" xfId="419" xr:uid="{00000000-0005-0000-0000-000014000000}"/>
    <cellStyle name="Komma 2 2 3 2 4 2 2" xfId="935" xr:uid="{00000000-0005-0000-0000-000014000000}"/>
    <cellStyle name="Komma 2 2 3 2 4 3" xfId="677" xr:uid="{00000000-0005-0000-0000-000014000000}"/>
    <cellStyle name="Komma 2 2 3 2 5" xfId="290" xr:uid="{00000000-0005-0000-0000-000014000000}"/>
    <cellStyle name="Komma 2 2 3 2 5 2" xfId="806" xr:uid="{00000000-0005-0000-0000-000014000000}"/>
    <cellStyle name="Komma 2 2 3 2 6" xfId="548" xr:uid="{00000000-0005-0000-0000-000014000000}"/>
    <cellStyle name="Komma 2 2 3 3" xfId="48" xr:uid="{00000000-0005-0000-0000-000018000000}"/>
    <cellStyle name="Komma 2 2 3 3 2" xfId="112" xr:uid="{00000000-0005-0000-0000-000019000000}"/>
    <cellStyle name="Komma 2 2 3 3 2 2" xfId="241" xr:uid="{00000000-0005-0000-0000-000019000000}"/>
    <cellStyle name="Komma 2 2 3 3 2 2 2" xfId="499" xr:uid="{00000000-0005-0000-0000-000019000000}"/>
    <cellStyle name="Komma 2 2 3 3 2 2 2 2" xfId="1015" xr:uid="{00000000-0005-0000-0000-000019000000}"/>
    <cellStyle name="Komma 2 2 3 3 2 2 3" xfId="757" xr:uid="{00000000-0005-0000-0000-000019000000}"/>
    <cellStyle name="Komma 2 2 3 3 2 3" xfId="370" xr:uid="{00000000-0005-0000-0000-000019000000}"/>
    <cellStyle name="Komma 2 2 3 3 2 3 2" xfId="886" xr:uid="{00000000-0005-0000-0000-000019000000}"/>
    <cellStyle name="Komma 2 2 3 3 2 4" xfId="628" xr:uid="{00000000-0005-0000-0000-000019000000}"/>
    <cellStyle name="Komma 2 2 3 3 3" xfId="177" xr:uid="{00000000-0005-0000-0000-000018000000}"/>
    <cellStyle name="Komma 2 2 3 3 3 2" xfId="435" xr:uid="{00000000-0005-0000-0000-000018000000}"/>
    <cellStyle name="Komma 2 2 3 3 3 2 2" xfId="951" xr:uid="{00000000-0005-0000-0000-000018000000}"/>
    <cellStyle name="Komma 2 2 3 3 3 3" xfId="693" xr:uid="{00000000-0005-0000-0000-000018000000}"/>
    <cellStyle name="Komma 2 2 3 3 4" xfId="306" xr:uid="{00000000-0005-0000-0000-000018000000}"/>
    <cellStyle name="Komma 2 2 3 3 4 2" xfId="822" xr:uid="{00000000-0005-0000-0000-000018000000}"/>
    <cellStyle name="Komma 2 2 3 3 5" xfId="564" xr:uid="{00000000-0005-0000-0000-000018000000}"/>
    <cellStyle name="Komma 2 2 3 4" xfId="80" xr:uid="{00000000-0005-0000-0000-00001A000000}"/>
    <cellStyle name="Komma 2 2 3 4 2" xfId="209" xr:uid="{00000000-0005-0000-0000-00001A000000}"/>
    <cellStyle name="Komma 2 2 3 4 2 2" xfId="467" xr:uid="{00000000-0005-0000-0000-00001A000000}"/>
    <cellStyle name="Komma 2 2 3 4 2 2 2" xfId="983" xr:uid="{00000000-0005-0000-0000-00001A000000}"/>
    <cellStyle name="Komma 2 2 3 4 2 3" xfId="725" xr:uid="{00000000-0005-0000-0000-00001A000000}"/>
    <cellStyle name="Komma 2 2 3 4 3" xfId="338" xr:uid="{00000000-0005-0000-0000-00001A000000}"/>
    <cellStyle name="Komma 2 2 3 4 3 2" xfId="854" xr:uid="{00000000-0005-0000-0000-00001A000000}"/>
    <cellStyle name="Komma 2 2 3 4 4" xfId="596" xr:uid="{00000000-0005-0000-0000-00001A000000}"/>
    <cellStyle name="Komma 2 2 3 5" xfId="146" xr:uid="{00000000-0005-0000-0000-000013000000}"/>
    <cellStyle name="Komma 2 2 3 5 2" xfId="404" xr:uid="{00000000-0005-0000-0000-000013000000}"/>
    <cellStyle name="Komma 2 2 3 5 2 2" xfId="920" xr:uid="{00000000-0005-0000-0000-000013000000}"/>
    <cellStyle name="Komma 2 2 3 5 3" xfId="662" xr:uid="{00000000-0005-0000-0000-000013000000}"/>
    <cellStyle name="Komma 2 2 3 6" xfId="275" xr:uid="{00000000-0005-0000-0000-000013000000}"/>
    <cellStyle name="Komma 2 2 3 6 2" xfId="791" xr:uid="{00000000-0005-0000-0000-000013000000}"/>
    <cellStyle name="Komma 2 2 3 7" xfId="533" xr:uid="{00000000-0005-0000-0000-000013000000}"/>
    <cellStyle name="Komma 2 2 4" xfId="24" xr:uid="{00000000-0005-0000-0000-00001B000000}"/>
    <cellStyle name="Komma 2 2 4 2" xfId="56" xr:uid="{00000000-0005-0000-0000-00001C000000}"/>
    <cellStyle name="Komma 2 2 4 2 2" xfId="120" xr:uid="{00000000-0005-0000-0000-00001D000000}"/>
    <cellStyle name="Komma 2 2 4 2 2 2" xfId="249" xr:uid="{00000000-0005-0000-0000-00001D000000}"/>
    <cellStyle name="Komma 2 2 4 2 2 2 2" xfId="507" xr:uid="{00000000-0005-0000-0000-00001D000000}"/>
    <cellStyle name="Komma 2 2 4 2 2 2 2 2" xfId="1023" xr:uid="{00000000-0005-0000-0000-00001D000000}"/>
    <cellStyle name="Komma 2 2 4 2 2 2 3" xfId="765" xr:uid="{00000000-0005-0000-0000-00001D000000}"/>
    <cellStyle name="Komma 2 2 4 2 2 3" xfId="378" xr:uid="{00000000-0005-0000-0000-00001D000000}"/>
    <cellStyle name="Komma 2 2 4 2 2 3 2" xfId="894" xr:uid="{00000000-0005-0000-0000-00001D000000}"/>
    <cellStyle name="Komma 2 2 4 2 2 4" xfId="636" xr:uid="{00000000-0005-0000-0000-00001D000000}"/>
    <cellStyle name="Komma 2 2 4 2 3" xfId="185" xr:uid="{00000000-0005-0000-0000-00001C000000}"/>
    <cellStyle name="Komma 2 2 4 2 3 2" xfId="443" xr:uid="{00000000-0005-0000-0000-00001C000000}"/>
    <cellStyle name="Komma 2 2 4 2 3 2 2" xfId="959" xr:uid="{00000000-0005-0000-0000-00001C000000}"/>
    <cellStyle name="Komma 2 2 4 2 3 3" xfId="701" xr:uid="{00000000-0005-0000-0000-00001C000000}"/>
    <cellStyle name="Komma 2 2 4 2 4" xfId="314" xr:uid="{00000000-0005-0000-0000-00001C000000}"/>
    <cellStyle name="Komma 2 2 4 2 4 2" xfId="830" xr:uid="{00000000-0005-0000-0000-00001C000000}"/>
    <cellStyle name="Komma 2 2 4 2 5" xfId="572" xr:uid="{00000000-0005-0000-0000-00001C000000}"/>
    <cellStyle name="Komma 2 2 4 3" xfId="88" xr:uid="{00000000-0005-0000-0000-00001E000000}"/>
    <cellStyle name="Komma 2 2 4 3 2" xfId="217" xr:uid="{00000000-0005-0000-0000-00001E000000}"/>
    <cellStyle name="Komma 2 2 4 3 2 2" xfId="475" xr:uid="{00000000-0005-0000-0000-00001E000000}"/>
    <cellStyle name="Komma 2 2 4 3 2 2 2" xfId="991" xr:uid="{00000000-0005-0000-0000-00001E000000}"/>
    <cellStyle name="Komma 2 2 4 3 2 3" xfId="733" xr:uid="{00000000-0005-0000-0000-00001E000000}"/>
    <cellStyle name="Komma 2 2 4 3 3" xfId="346" xr:uid="{00000000-0005-0000-0000-00001E000000}"/>
    <cellStyle name="Komma 2 2 4 3 3 2" xfId="862" xr:uid="{00000000-0005-0000-0000-00001E000000}"/>
    <cellStyle name="Komma 2 2 4 3 4" xfId="604" xr:uid="{00000000-0005-0000-0000-00001E000000}"/>
    <cellStyle name="Komma 2 2 4 4" xfId="153" xr:uid="{00000000-0005-0000-0000-00001B000000}"/>
    <cellStyle name="Komma 2 2 4 4 2" xfId="411" xr:uid="{00000000-0005-0000-0000-00001B000000}"/>
    <cellStyle name="Komma 2 2 4 4 2 2" xfId="927" xr:uid="{00000000-0005-0000-0000-00001B000000}"/>
    <cellStyle name="Komma 2 2 4 4 3" xfId="669" xr:uid="{00000000-0005-0000-0000-00001B000000}"/>
    <cellStyle name="Komma 2 2 4 5" xfId="282" xr:uid="{00000000-0005-0000-0000-00001B000000}"/>
    <cellStyle name="Komma 2 2 4 5 2" xfId="798" xr:uid="{00000000-0005-0000-0000-00001B000000}"/>
    <cellStyle name="Komma 2 2 4 6" xfId="540" xr:uid="{00000000-0005-0000-0000-00001B000000}"/>
    <cellStyle name="Komma 2 2 5" xfId="40" xr:uid="{00000000-0005-0000-0000-00001F000000}"/>
    <cellStyle name="Komma 2 2 5 2" xfId="104" xr:uid="{00000000-0005-0000-0000-000020000000}"/>
    <cellStyle name="Komma 2 2 5 2 2" xfId="233" xr:uid="{00000000-0005-0000-0000-000020000000}"/>
    <cellStyle name="Komma 2 2 5 2 2 2" xfId="491" xr:uid="{00000000-0005-0000-0000-000020000000}"/>
    <cellStyle name="Komma 2 2 5 2 2 2 2" xfId="1007" xr:uid="{00000000-0005-0000-0000-000020000000}"/>
    <cellStyle name="Komma 2 2 5 2 2 3" xfId="749" xr:uid="{00000000-0005-0000-0000-000020000000}"/>
    <cellStyle name="Komma 2 2 5 2 3" xfId="362" xr:uid="{00000000-0005-0000-0000-000020000000}"/>
    <cellStyle name="Komma 2 2 5 2 3 2" xfId="878" xr:uid="{00000000-0005-0000-0000-000020000000}"/>
    <cellStyle name="Komma 2 2 5 2 4" xfId="620" xr:uid="{00000000-0005-0000-0000-000020000000}"/>
    <cellStyle name="Komma 2 2 5 3" xfId="169" xr:uid="{00000000-0005-0000-0000-00001F000000}"/>
    <cellStyle name="Komma 2 2 5 3 2" xfId="427" xr:uid="{00000000-0005-0000-0000-00001F000000}"/>
    <cellStyle name="Komma 2 2 5 3 2 2" xfId="943" xr:uid="{00000000-0005-0000-0000-00001F000000}"/>
    <cellStyle name="Komma 2 2 5 3 3" xfId="685" xr:uid="{00000000-0005-0000-0000-00001F000000}"/>
    <cellStyle name="Komma 2 2 5 4" xfId="298" xr:uid="{00000000-0005-0000-0000-00001F000000}"/>
    <cellStyle name="Komma 2 2 5 4 2" xfId="814" xr:uid="{00000000-0005-0000-0000-00001F000000}"/>
    <cellStyle name="Komma 2 2 5 5" xfId="556" xr:uid="{00000000-0005-0000-0000-00001F000000}"/>
    <cellStyle name="Komma 2 2 6" xfId="72" xr:uid="{00000000-0005-0000-0000-000021000000}"/>
    <cellStyle name="Komma 2 2 6 2" xfId="201" xr:uid="{00000000-0005-0000-0000-000021000000}"/>
    <cellStyle name="Komma 2 2 6 2 2" xfId="459" xr:uid="{00000000-0005-0000-0000-000021000000}"/>
    <cellStyle name="Komma 2 2 6 2 2 2" xfId="975" xr:uid="{00000000-0005-0000-0000-000021000000}"/>
    <cellStyle name="Komma 2 2 6 2 3" xfId="717" xr:uid="{00000000-0005-0000-0000-000021000000}"/>
    <cellStyle name="Komma 2 2 6 3" xfId="330" xr:uid="{00000000-0005-0000-0000-000021000000}"/>
    <cellStyle name="Komma 2 2 6 3 2" xfId="846" xr:uid="{00000000-0005-0000-0000-000021000000}"/>
    <cellStyle name="Komma 2 2 6 4" xfId="588" xr:uid="{00000000-0005-0000-0000-000021000000}"/>
    <cellStyle name="Komma 2 2 7" xfId="19" xr:uid="{00000000-0005-0000-0000-000022000000}"/>
    <cellStyle name="Komma 2 2 8" xfId="138" xr:uid="{00000000-0005-0000-0000-000002000000}"/>
    <cellStyle name="Komma 2 2 8 2" xfId="396" xr:uid="{00000000-0005-0000-0000-000002000000}"/>
    <cellStyle name="Komma 2 2 8 2 2" xfId="912" xr:uid="{00000000-0005-0000-0000-000002000000}"/>
    <cellStyle name="Komma 2 2 8 3" xfId="654" xr:uid="{00000000-0005-0000-0000-000002000000}"/>
    <cellStyle name="Komma 2 2 9" xfId="267" xr:uid="{00000000-0005-0000-0000-000002000000}"/>
    <cellStyle name="Komma 2 2 9 2" xfId="783" xr:uid="{00000000-0005-0000-0000-000002000000}"/>
    <cellStyle name="Komma 2 3" xfId="8" xr:uid="{00000000-0005-0000-0000-000023000000}"/>
    <cellStyle name="Komma 2 3 2" xfId="16" xr:uid="{00000000-0005-0000-0000-000024000000}"/>
    <cellStyle name="Komma 2 3 2 2" xfId="34" xr:uid="{00000000-0005-0000-0000-000025000000}"/>
    <cellStyle name="Komma 2 3 2 2 2" xfId="66" xr:uid="{00000000-0005-0000-0000-000026000000}"/>
    <cellStyle name="Komma 2 3 2 2 2 2" xfId="130" xr:uid="{00000000-0005-0000-0000-000027000000}"/>
    <cellStyle name="Komma 2 3 2 2 2 2 2" xfId="259" xr:uid="{00000000-0005-0000-0000-000027000000}"/>
    <cellStyle name="Komma 2 3 2 2 2 2 2 2" xfId="517" xr:uid="{00000000-0005-0000-0000-000027000000}"/>
    <cellStyle name="Komma 2 3 2 2 2 2 2 2 2" xfId="1033" xr:uid="{00000000-0005-0000-0000-000027000000}"/>
    <cellStyle name="Komma 2 3 2 2 2 2 2 3" xfId="775" xr:uid="{00000000-0005-0000-0000-000027000000}"/>
    <cellStyle name="Komma 2 3 2 2 2 2 3" xfId="388" xr:uid="{00000000-0005-0000-0000-000027000000}"/>
    <cellStyle name="Komma 2 3 2 2 2 2 3 2" xfId="904" xr:uid="{00000000-0005-0000-0000-000027000000}"/>
    <cellStyle name="Komma 2 3 2 2 2 2 4" xfId="646" xr:uid="{00000000-0005-0000-0000-000027000000}"/>
    <cellStyle name="Komma 2 3 2 2 2 3" xfId="195" xr:uid="{00000000-0005-0000-0000-000026000000}"/>
    <cellStyle name="Komma 2 3 2 2 2 3 2" xfId="453" xr:uid="{00000000-0005-0000-0000-000026000000}"/>
    <cellStyle name="Komma 2 3 2 2 2 3 2 2" xfId="969" xr:uid="{00000000-0005-0000-0000-000026000000}"/>
    <cellStyle name="Komma 2 3 2 2 2 3 3" xfId="711" xr:uid="{00000000-0005-0000-0000-000026000000}"/>
    <cellStyle name="Komma 2 3 2 2 2 4" xfId="324" xr:uid="{00000000-0005-0000-0000-000026000000}"/>
    <cellStyle name="Komma 2 3 2 2 2 4 2" xfId="840" xr:uid="{00000000-0005-0000-0000-000026000000}"/>
    <cellStyle name="Komma 2 3 2 2 2 5" xfId="582" xr:uid="{00000000-0005-0000-0000-000026000000}"/>
    <cellStyle name="Komma 2 3 2 2 3" xfId="98" xr:uid="{00000000-0005-0000-0000-000028000000}"/>
    <cellStyle name="Komma 2 3 2 2 3 2" xfId="227" xr:uid="{00000000-0005-0000-0000-000028000000}"/>
    <cellStyle name="Komma 2 3 2 2 3 2 2" xfId="485" xr:uid="{00000000-0005-0000-0000-000028000000}"/>
    <cellStyle name="Komma 2 3 2 2 3 2 2 2" xfId="1001" xr:uid="{00000000-0005-0000-0000-000028000000}"/>
    <cellStyle name="Komma 2 3 2 2 3 2 3" xfId="743" xr:uid="{00000000-0005-0000-0000-000028000000}"/>
    <cellStyle name="Komma 2 3 2 2 3 3" xfId="356" xr:uid="{00000000-0005-0000-0000-000028000000}"/>
    <cellStyle name="Komma 2 3 2 2 3 3 2" xfId="872" xr:uid="{00000000-0005-0000-0000-000028000000}"/>
    <cellStyle name="Komma 2 3 2 2 3 4" xfId="614" xr:uid="{00000000-0005-0000-0000-000028000000}"/>
    <cellStyle name="Komma 2 3 2 2 4" xfId="163" xr:uid="{00000000-0005-0000-0000-000025000000}"/>
    <cellStyle name="Komma 2 3 2 2 4 2" xfId="421" xr:uid="{00000000-0005-0000-0000-000025000000}"/>
    <cellStyle name="Komma 2 3 2 2 4 2 2" xfId="937" xr:uid="{00000000-0005-0000-0000-000025000000}"/>
    <cellStyle name="Komma 2 3 2 2 4 3" xfId="679" xr:uid="{00000000-0005-0000-0000-000025000000}"/>
    <cellStyle name="Komma 2 3 2 2 5" xfId="292" xr:uid="{00000000-0005-0000-0000-000025000000}"/>
    <cellStyle name="Komma 2 3 2 2 5 2" xfId="808" xr:uid="{00000000-0005-0000-0000-000025000000}"/>
    <cellStyle name="Komma 2 3 2 2 6" xfId="550" xr:uid="{00000000-0005-0000-0000-000025000000}"/>
    <cellStyle name="Komma 2 3 2 3" xfId="50" xr:uid="{00000000-0005-0000-0000-000029000000}"/>
    <cellStyle name="Komma 2 3 2 3 2" xfId="114" xr:uid="{00000000-0005-0000-0000-00002A000000}"/>
    <cellStyle name="Komma 2 3 2 3 2 2" xfId="243" xr:uid="{00000000-0005-0000-0000-00002A000000}"/>
    <cellStyle name="Komma 2 3 2 3 2 2 2" xfId="501" xr:uid="{00000000-0005-0000-0000-00002A000000}"/>
    <cellStyle name="Komma 2 3 2 3 2 2 2 2" xfId="1017" xr:uid="{00000000-0005-0000-0000-00002A000000}"/>
    <cellStyle name="Komma 2 3 2 3 2 2 3" xfId="759" xr:uid="{00000000-0005-0000-0000-00002A000000}"/>
    <cellStyle name="Komma 2 3 2 3 2 3" xfId="372" xr:uid="{00000000-0005-0000-0000-00002A000000}"/>
    <cellStyle name="Komma 2 3 2 3 2 3 2" xfId="888" xr:uid="{00000000-0005-0000-0000-00002A000000}"/>
    <cellStyle name="Komma 2 3 2 3 2 4" xfId="630" xr:uid="{00000000-0005-0000-0000-00002A000000}"/>
    <cellStyle name="Komma 2 3 2 3 3" xfId="179" xr:uid="{00000000-0005-0000-0000-000029000000}"/>
    <cellStyle name="Komma 2 3 2 3 3 2" xfId="437" xr:uid="{00000000-0005-0000-0000-000029000000}"/>
    <cellStyle name="Komma 2 3 2 3 3 2 2" xfId="953" xr:uid="{00000000-0005-0000-0000-000029000000}"/>
    <cellStyle name="Komma 2 3 2 3 3 3" xfId="695" xr:uid="{00000000-0005-0000-0000-000029000000}"/>
    <cellStyle name="Komma 2 3 2 3 4" xfId="308" xr:uid="{00000000-0005-0000-0000-000029000000}"/>
    <cellStyle name="Komma 2 3 2 3 4 2" xfId="824" xr:uid="{00000000-0005-0000-0000-000029000000}"/>
    <cellStyle name="Komma 2 3 2 3 5" xfId="566" xr:uid="{00000000-0005-0000-0000-000029000000}"/>
    <cellStyle name="Komma 2 3 2 4" xfId="82" xr:uid="{00000000-0005-0000-0000-00002B000000}"/>
    <cellStyle name="Komma 2 3 2 4 2" xfId="211" xr:uid="{00000000-0005-0000-0000-00002B000000}"/>
    <cellStyle name="Komma 2 3 2 4 2 2" xfId="469" xr:uid="{00000000-0005-0000-0000-00002B000000}"/>
    <cellStyle name="Komma 2 3 2 4 2 2 2" xfId="985" xr:uid="{00000000-0005-0000-0000-00002B000000}"/>
    <cellStyle name="Komma 2 3 2 4 2 3" xfId="727" xr:uid="{00000000-0005-0000-0000-00002B000000}"/>
    <cellStyle name="Komma 2 3 2 4 3" xfId="340" xr:uid="{00000000-0005-0000-0000-00002B000000}"/>
    <cellStyle name="Komma 2 3 2 4 3 2" xfId="856" xr:uid="{00000000-0005-0000-0000-00002B000000}"/>
    <cellStyle name="Komma 2 3 2 4 4" xfId="598" xr:uid="{00000000-0005-0000-0000-00002B000000}"/>
    <cellStyle name="Komma 2 3 2 5" xfId="148" xr:uid="{00000000-0005-0000-0000-000024000000}"/>
    <cellStyle name="Komma 2 3 2 5 2" xfId="406" xr:uid="{00000000-0005-0000-0000-000024000000}"/>
    <cellStyle name="Komma 2 3 2 5 2 2" xfId="922" xr:uid="{00000000-0005-0000-0000-000024000000}"/>
    <cellStyle name="Komma 2 3 2 5 3" xfId="664" xr:uid="{00000000-0005-0000-0000-000024000000}"/>
    <cellStyle name="Komma 2 3 2 6" xfId="277" xr:uid="{00000000-0005-0000-0000-000024000000}"/>
    <cellStyle name="Komma 2 3 2 6 2" xfId="793" xr:uid="{00000000-0005-0000-0000-000024000000}"/>
    <cellStyle name="Komma 2 3 2 7" xfId="535" xr:uid="{00000000-0005-0000-0000-000024000000}"/>
    <cellStyle name="Komma 2 3 3" xfId="26" xr:uid="{00000000-0005-0000-0000-00002C000000}"/>
    <cellStyle name="Komma 2 3 3 2" xfId="58" xr:uid="{00000000-0005-0000-0000-00002D000000}"/>
    <cellStyle name="Komma 2 3 3 2 2" xfId="122" xr:uid="{00000000-0005-0000-0000-00002E000000}"/>
    <cellStyle name="Komma 2 3 3 2 2 2" xfId="251" xr:uid="{00000000-0005-0000-0000-00002E000000}"/>
    <cellStyle name="Komma 2 3 3 2 2 2 2" xfId="509" xr:uid="{00000000-0005-0000-0000-00002E000000}"/>
    <cellStyle name="Komma 2 3 3 2 2 2 2 2" xfId="1025" xr:uid="{00000000-0005-0000-0000-00002E000000}"/>
    <cellStyle name="Komma 2 3 3 2 2 2 3" xfId="767" xr:uid="{00000000-0005-0000-0000-00002E000000}"/>
    <cellStyle name="Komma 2 3 3 2 2 3" xfId="380" xr:uid="{00000000-0005-0000-0000-00002E000000}"/>
    <cellStyle name="Komma 2 3 3 2 2 3 2" xfId="896" xr:uid="{00000000-0005-0000-0000-00002E000000}"/>
    <cellStyle name="Komma 2 3 3 2 2 4" xfId="638" xr:uid="{00000000-0005-0000-0000-00002E000000}"/>
    <cellStyle name="Komma 2 3 3 2 3" xfId="187" xr:uid="{00000000-0005-0000-0000-00002D000000}"/>
    <cellStyle name="Komma 2 3 3 2 3 2" xfId="445" xr:uid="{00000000-0005-0000-0000-00002D000000}"/>
    <cellStyle name="Komma 2 3 3 2 3 2 2" xfId="961" xr:uid="{00000000-0005-0000-0000-00002D000000}"/>
    <cellStyle name="Komma 2 3 3 2 3 3" xfId="703" xr:uid="{00000000-0005-0000-0000-00002D000000}"/>
    <cellStyle name="Komma 2 3 3 2 4" xfId="316" xr:uid="{00000000-0005-0000-0000-00002D000000}"/>
    <cellStyle name="Komma 2 3 3 2 4 2" xfId="832" xr:uid="{00000000-0005-0000-0000-00002D000000}"/>
    <cellStyle name="Komma 2 3 3 2 5" xfId="574" xr:uid="{00000000-0005-0000-0000-00002D000000}"/>
    <cellStyle name="Komma 2 3 3 3" xfId="90" xr:uid="{00000000-0005-0000-0000-00002F000000}"/>
    <cellStyle name="Komma 2 3 3 3 2" xfId="219" xr:uid="{00000000-0005-0000-0000-00002F000000}"/>
    <cellStyle name="Komma 2 3 3 3 2 2" xfId="477" xr:uid="{00000000-0005-0000-0000-00002F000000}"/>
    <cellStyle name="Komma 2 3 3 3 2 2 2" xfId="993" xr:uid="{00000000-0005-0000-0000-00002F000000}"/>
    <cellStyle name="Komma 2 3 3 3 2 3" xfId="735" xr:uid="{00000000-0005-0000-0000-00002F000000}"/>
    <cellStyle name="Komma 2 3 3 3 3" xfId="348" xr:uid="{00000000-0005-0000-0000-00002F000000}"/>
    <cellStyle name="Komma 2 3 3 3 3 2" xfId="864" xr:uid="{00000000-0005-0000-0000-00002F000000}"/>
    <cellStyle name="Komma 2 3 3 3 4" xfId="606" xr:uid="{00000000-0005-0000-0000-00002F000000}"/>
    <cellStyle name="Komma 2 3 3 4" xfId="155" xr:uid="{00000000-0005-0000-0000-00002C000000}"/>
    <cellStyle name="Komma 2 3 3 4 2" xfId="413" xr:uid="{00000000-0005-0000-0000-00002C000000}"/>
    <cellStyle name="Komma 2 3 3 4 2 2" xfId="929" xr:uid="{00000000-0005-0000-0000-00002C000000}"/>
    <cellStyle name="Komma 2 3 3 4 3" xfId="671" xr:uid="{00000000-0005-0000-0000-00002C000000}"/>
    <cellStyle name="Komma 2 3 3 5" xfId="284" xr:uid="{00000000-0005-0000-0000-00002C000000}"/>
    <cellStyle name="Komma 2 3 3 5 2" xfId="800" xr:uid="{00000000-0005-0000-0000-00002C000000}"/>
    <cellStyle name="Komma 2 3 3 6" xfId="542" xr:uid="{00000000-0005-0000-0000-00002C000000}"/>
    <cellStyle name="Komma 2 3 4" xfId="42" xr:uid="{00000000-0005-0000-0000-000030000000}"/>
    <cellStyle name="Komma 2 3 4 2" xfId="106" xr:uid="{00000000-0005-0000-0000-000031000000}"/>
    <cellStyle name="Komma 2 3 4 2 2" xfId="235" xr:uid="{00000000-0005-0000-0000-000031000000}"/>
    <cellStyle name="Komma 2 3 4 2 2 2" xfId="493" xr:uid="{00000000-0005-0000-0000-000031000000}"/>
    <cellStyle name="Komma 2 3 4 2 2 2 2" xfId="1009" xr:uid="{00000000-0005-0000-0000-000031000000}"/>
    <cellStyle name="Komma 2 3 4 2 2 3" xfId="751" xr:uid="{00000000-0005-0000-0000-000031000000}"/>
    <cellStyle name="Komma 2 3 4 2 3" xfId="364" xr:uid="{00000000-0005-0000-0000-000031000000}"/>
    <cellStyle name="Komma 2 3 4 2 3 2" xfId="880" xr:uid="{00000000-0005-0000-0000-000031000000}"/>
    <cellStyle name="Komma 2 3 4 2 4" xfId="622" xr:uid="{00000000-0005-0000-0000-000031000000}"/>
    <cellStyle name="Komma 2 3 4 3" xfId="171" xr:uid="{00000000-0005-0000-0000-000030000000}"/>
    <cellStyle name="Komma 2 3 4 3 2" xfId="429" xr:uid="{00000000-0005-0000-0000-000030000000}"/>
    <cellStyle name="Komma 2 3 4 3 2 2" xfId="945" xr:uid="{00000000-0005-0000-0000-000030000000}"/>
    <cellStyle name="Komma 2 3 4 3 3" xfId="687" xr:uid="{00000000-0005-0000-0000-000030000000}"/>
    <cellStyle name="Komma 2 3 4 4" xfId="300" xr:uid="{00000000-0005-0000-0000-000030000000}"/>
    <cellStyle name="Komma 2 3 4 4 2" xfId="816" xr:uid="{00000000-0005-0000-0000-000030000000}"/>
    <cellStyle name="Komma 2 3 4 5" xfId="558" xr:uid="{00000000-0005-0000-0000-000030000000}"/>
    <cellStyle name="Komma 2 3 5" xfId="74" xr:uid="{00000000-0005-0000-0000-000032000000}"/>
    <cellStyle name="Komma 2 3 5 2" xfId="203" xr:uid="{00000000-0005-0000-0000-000032000000}"/>
    <cellStyle name="Komma 2 3 5 2 2" xfId="461" xr:uid="{00000000-0005-0000-0000-000032000000}"/>
    <cellStyle name="Komma 2 3 5 2 2 2" xfId="977" xr:uid="{00000000-0005-0000-0000-000032000000}"/>
    <cellStyle name="Komma 2 3 5 2 3" xfId="719" xr:uid="{00000000-0005-0000-0000-000032000000}"/>
    <cellStyle name="Komma 2 3 5 3" xfId="332" xr:uid="{00000000-0005-0000-0000-000032000000}"/>
    <cellStyle name="Komma 2 3 5 3 2" xfId="848" xr:uid="{00000000-0005-0000-0000-000032000000}"/>
    <cellStyle name="Komma 2 3 5 4" xfId="590" xr:uid="{00000000-0005-0000-0000-000032000000}"/>
    <cellStyle name="Komma 2 3 6" xfId="140" xr:uid="{00000000-0005-0000-0000-000023000000}"/>
    <cellStyle name="Komma 2 3 6 2" xfId="398" xr:uid="{00000000-0005-0000-0000-000023000000}"/>
    <cellStyle name="Komma 2 3 6 2 2" xfId="914" xr:uid="{00000000-0005-0000-0000-000023000000}"/>
    <cellStyle name="Komma 2 3 6 3" xfId="656" xr:uid="{00000000-0005-0000-0000-000023000000}"/>
    <cellStyle name="Komma 2 3 7" xfId="269" xr:uid="{00000000-0005-0000-0000-000023000000}"/>
    <cellStyle name="Komma 2 3 7 2" xfId="785" xr:uid="{00000000-0005-0000-0000-000023000000}"/>
    <cellStyle name="Komma 2 3 8" xfId="527" xr:uid="{00000000-0005-0000-0000-000023000000}"/>
    <cellStyle name="Komma 2 4" xfId="12" xr:uid="{00000000-0005-0000-0000-000033000000}"/>
    <cellStyle name="Komma 2 4 2" xfId="30" xr:uid="{00000000-0005-0000-0000-000034000000}"/>
    <cellStyle name="Komma 2 4 2 2" xfId="62" xr:uid="{00000000-0005-0000-0000-000035000000}"/>
    <cellStyle name="Komma 2 4 2 2 2" xfId="126" xr:uid="{00000000-0005-0000-0000-000036000000}"/>
    <cellStyle name="Komma 2 4 2 2 2 2" xfId="255" xr:uid="{00000000-0005-0000-0000-000036000000}"/>
    <cellStyle name="Komma 2 4 2 2 2 2 2" xfId="513" xr:uid="{00000000-0005-0000-0000-000036000000}"/>
    <cellStyle name="Komma 2 4 2 2 2 2 2 2" xfId="1029" xr:uid="{00000000-0005-0000-0000-000036000000}"/>
    <cellStyle name="Komma 2 4 2 2 2 2 3" xfId="771" xr:uid="{00000000-0005-0000-0000-000036000000}"/>
    <cellStyle name="Komma 2 4 2 2 2 3" xfId="384" xr:uid="{00000000-0005-0000-0000-000036000000}"/>
    <cellStyle name="Komma 2 4 2 2 2 3 2" xfId="900" xr:uid="{00000000-0005-0000-0000-000036000000}"/>
    <cellStyle name="Komma 2 4 2 2 2 4" xfId="642" xr:uid="{00000000-0005-0000-0000-000036000000}"/>
    <cellStyle name="Komma 2 4 2 2 3" xfId="191" xr:uid="{00000000-0005-0000-0000-000035000000}"/>
    <cellStyle name="Komma 2 4 2 2 3 2" xfId="449" xr:uid="{00000000-0005-0000-0000-000035000000}"/>
    <cellStyle name="Komma 2 4 2 2 3 2 2" xfId="965" xr:uid="{00000000-0005-0000-0000-000035000000}"/>
    <cellStyle name="Komma 2 4 2 2 3 3" xfId="707" xr:uid="{00000000-0005-0000-0000-000035000000}"/>
    <cellStyle name="Komma 2 4 2 2 4" xfId="320" xr:uid="{00000000-0005-0000-0000-000035000000}"/>
    <cellStyle name="Komma 2 4 2 2 4 2" xfId="836" xr:uid="{00000000-0005-0000-0000-000035000000}"/>
    <cellStyle name="Komma 2 4 2 2 5" xfId="578" xr:uid="{00000000-0005-0000-0000-000035000000}"/>
    <cellStyle name="Komma 2 4 2 3" xfId="94" xr:uid="{00000000-0005-0000-0000-000037000000}"/>
    <cellStyle name="Komma 2 4 2 3 2" xfId="223" xr:uid="{00000000-0005-0000-0000-000037000000}"/>
    <cellStyle name="Komma 2 4 2 3 2 2" xfId="481" xr:uid="{00000000-0005-0000-0000-000037000000}"/>
    <cellStyle name="Komma 2 4 2 3 2 2 2" xfId="997" xr:uid="{00000000-0005-0000-0000-000037000000}"/>
    <cellStyle name="Komma 2 4 2 3 2 3" xfId="739" xr:uid="{00000000-0005-0000-0000-000037000000}"/>
    <cellStyle name="Komma 2 4 2 3 3" xfId="352" xr:uid="{00000000-0005-0000-0000-000037000000}"/>
    <cellStyle name="Komma 2 4 2 3 3 2" xfId="868" xr:uid="{00000000-0005-0000-0000-000037000000}"/>
    <cellStyle name="Komma 2 4 2 3 4" xfId="610" xr:uid="{00000000-0005-0000-0000-000037000000}"/>
    <cellStyle name="Komma 2 4 2 4" xfId="159" xr:uid="{00000000-0005-0000-0000-000034000000}"/>
    <cellStyle name="Komma 2 4 2 4 2" xfId="417" xr:uid="{00000000-0005-0000-0000-000034000000}"/>
    <cellStyle name="Komma 2 4 2 4 2 2" xfId="933" xr:uid="{00000000-0005-0000-0000-000034000000}"/>
    <cellStyle name="Komma 2 4 2 4 3" xfId="675" xr:uid="{00000000-0005-0000-0000-000034000000}"/>
    <cellStyle name="Komma 2 4 2 5" xfId="288" xr:uid="{00000000-0005-0000-0000-000034000000}"/>
    <cellStyle name="Komma 2 4 2 5 2" xfId="804" xr:uid="{00000000-0005-0000-0000-000034000000}"/>
    <cellStyle name="Komma 2 4 2 6" xfId="546" xr:uid="{00000000-0005-0000-0000-000034000000}"/>
    <cellStyle name="Komma 2 4 3" xfId="46" xr:uid="{00000000-0005-0000-0000-000038000000}"/>
    <cellStyle name="Komma 2 4 3 2" xfId="110" xr:uid="{00000000-0005-0000-0000-000039000000}"/>
    <cellStyle name="Komma 2 4 3 2 2" xfId="239" xr:uid="{00000000-0005-0000-0000-000039000000}"/>
    <cellStyle name="Komma 2 4 3 2 2 2" xfId="497" xr:uid="{00000000-0005-0000-0000-000039000000}"/>
    <cellStyle name="Komma 2 4 3 2 2 2 2" xfId="1013" xr:uid="{00000000-0005-0000-0000-000039000000}"/>
    <cellStyle name="Komma 2 4 3 2 2 3" xfId="755" xr:uid="{00000000-0005-0000-0000-000039000000}"/>
    <cellStyle name="Komma 2 4 3 2 3" xfId="368" xr:uid="{00000000-0005-0000-0000-000039000000}"/>
    <cellStyle name="Komma 2 4 3 2 3 2" xfId="884" xr:uid="{00000000-0005-0000-0000-000039000000}"/>
    <cellStyle name="Komma 2 4 3 2 4" xfId="626" xr:uid="{00000000-0005-0000-0000-000039000000}"/>
    <cellStyle name="Komma 2 4 3 3" xfId="175" xr:uid="{00000000-0005-0000-0000-000038000000}"/>
    <cellStyle name="Komma 2 4 3 3 2" xfId="433" xr:uid="{00000000-0005-0000-0000-000038000000}"/>
    <cellStyle name="Komma 2 4 3 3 2 2" xfId="949" xr:uid="{00000000-0005-0000-0000-000038000000}"/>
    <cellStyle name="Komma 2 4 3 3 3" xfId="691" xr:uid="{00000000-0005-0000-0000-000038000000}"/>
    <cellStyle name="Komma 2 4 3 4" xfId="304" xr:uid="{00000000-0005-0000-0000-000038000000}"/>
    <cellStyle name="Komma 2 4 3 4 2" xfId="820" xr:uid="{00000000-0005-0000-0000-000038000000}"/>
    <cellStyle name="Komma 2 4 3 5" xfId="562" xr:uid="{00000000-0005-0000-0000-000038000000}"/>
    <cellStyle name="Komma 2 4 4" xfId="78" xr:uid="{00000000-0005-0000-0000-00003A000000}"/>
    <cellStyle name="Komma 2 4 4 2" xfId="207" xr:uid="{00000000-0005-0000-0000-00003A000000}"/>
    <cellStyle name="Komma 2 4 4 2 2" xfId="465" xr:uid="{00000000-0005-0000-0000-00003A000000}"/>
    <cellStyle name="Komma 2 4 4 2 2 2" xfId="981" xr:uid="{00000000-0005-0000-0000-00003A000000}"/>
    <cellStyle name="Komma 2 4 4 2 3" xfId="723" xr:uid="{00000000-0005-0000-0000-00003A000000}"/>
    <cellStyle name="Komma 2 4 4 3" xfId="336" xr:uid="{00000000-0005-0000-0000-00003A000000}"/>
    <cellStyle name="Komma 2 4 4 3 2" xfId="852" xr:uid="{00000000-0005-0000-0000-00003A000000}"/>
    <cellStyle name="Komma 2 4 4 4" xfId="594" xr:uid="{00000000-0005-0000-0000-00003A000000}"/>
    <cellStyle name="Komma 2 4 5" xfId="144" xr:uid="{00000000-0005-0000-0000-000033000000}"/>
    <cellStyle name="Komma 2 4 5 2" xfId="402" xr:uid="{00000000-0005-0000-0000-000033000000}"/>
    <cellStyle name="Komma 2 4 5 2 2" xfId="918" xr:uid="{00000000-0005-0000-0000-000033000000}"/>
    <cellStyle name="Komma 2 4 5 3" xfId="660" xr:uid="{00000000-0005-0000-0000-000033000000}"/>
    <cellStyle name="Komma 2 4 6" xfId="273" xr:uid="{00000000-0005-0000-0000-000033000000}"/>
    <cellStyle name="Komma 2 4 6 2" xfId="789" xr:uid="{00000000-0005-0000-0000-000033000000}"/>
    <cellStyle name="Komma 2 4 7" xfId="531" xr:uid="{00000000-0005-0000-0000-000033000000}"/>
    <cellStyle name="Komma 2 5" xfId="22" xr:uid="{00000000-0005-0000-0000-00003B000000}"/>
    <cellStyle name="Komma 2 5 2" xfId="54" xr:uid="{00000000-0005-0000-0000-00003C000000}"/>
    <cellStyle name="Komma 2 5 2 2" xfId="118" xr:uid="{00000000-0005-0000-0000-00003D000000}"/>
    <cellStyle name="Komma 2 5 2 2 2" xfId="247" xr:uid="{00000000-0005-0000-0000-00003D000000}"/>
    <cellStyle name="Komma 2 5 2 2 2 2" xfId="505" xr:uid="{00000000-0005-0000-0000-00003D000000}"/>
    <cellStyle name="Komma 2 5 2 2 2 2 2" xfId="1021" xr:uid="{00000000-0005-0000-0000-00003D000000}"/>
    <cellStyle name="Komma 2 5 2 2 2 3" xfId="763" xr:uid="{00000000-0005-0000-0000-00003D000000}"/>
    <cellStyle name="Komma 2 5 2 2 3" xfId="376" xr:uid="{00000000-0005-0000-0000-00003D000000}"/>
    <cellStyle name="Komma 2 5 2 2 3 2" xfId="892" xr:uid="{00000000-0005-0000-0000-00003D000000}"/>
    <cellStyle name="Komma 2 5 2 2 4" xfId="634" xr:uid="{00000000-0005-0000-0000-00003D000000}"/>
    <cellStyle name="Komma 2 5 2 3" xfId="183" xr:uid="{00000000-0005-0000-0000-00003C000000}"/>
    <cellStyle name="Komma 2 5 2 3 2" xfId="441" xr:uid="{00000000-0005-0000-0000-00003C000000}"/>
    <cellStyle name="Komma 2 5 2 3 2 2" xfId="957" xr:uid="{00000000-0005-0000-0000-00003C000000}"/>
    <cellStyle name="Komma 2 5 2 3 3" xfId="699" xr:uid="{00000000-0005-0000-0000-00003C000000}"/>
    <cellStyle name="Komma 2 5 2 4" xfId="312" xr:uid="{00000000-0005-0000-0000-00003C000000}"/>
    <cellStyle name="Komma 2 5 2 4 2" xfId="828" xr:uid="{00000000-0005-0000-0000-00003C000000}"/>
    <cellStyle name="Komma 2 5 2 5" xfId="570" xr:uid="{00000000-0005-0000-0000-00003C000000}"/>
    <cellStyle name="Komma 2 5 3" xfId="86" xr:uid="{00000000-0005-0000-0000-00003E000000}"/>
    <cellStyle name="Komma 2 5 3 2" xfId="215" xr:uid="{00000000-0005-0000-0000-00003E000000}"/>
    <cellStyle name="Komma 2 5 3 2 2" xfId="473" xr:uid="{00000000-0005-0000-0000-00003E000000}"/>
    <cellStyle name="Komma 2 5 3 2 2 2" xfId="989" xr:uid="{00000000-0005-0000-0000-00003E000000}"/>
    <cellStyle name="Komma 2 5 3 2 3" xfId="731" xr:uid="{00000000-0005-0000-0000-00003E000000}"/>
    <cellStyle name="Komma 2 5 3 3" xfId="344" xr:uid="{00000000-0005-0000-0000-00003E000000}"/>
    <cellStyle name="Komma 2 5 3 3 2" xfId="860" xr:uid="{00000000-0005-0000-0000-00003E000000}"/>
    <cellStyle name="Komma 2 5 3 4" xfId="602" xr:uid="{00000000-0005-0000-0000-00003E000000}"/>
    <cellStyle name="Komma 2 5 4" xfId="151" xr:uid="{00000000-0005-0000-0000-00003B000000}"/>
    <cellStyle name="Komma 2 5 4 2" xfId="409" xr:uid="{00000000-0005-0000-0000-00003B000000}"/>
    <cellStyle name="Komma 2 5 4 2 2" xfId="925" xr:uid="{00000000-0005-0000-0000-00003B000000}"/>
    <cellStyle name="Komma 2 5 4 3" xfId="667" xr:uid="{00000000-0005-0000-0000-00003B000000}"/>
    <cellStyle name="Komma 2 5 5" xfId="280" xr:uid="{00000000-0005-0000-0000-00003B000000}"/>
    <cellStyle name="Komma 2 5 5 2" xfId="796" xr:uid="{00000000-0005-0000-0000-00003B000000}"/>
    <cellStyle name="Komma 2 5 6" xfId="538" xr:uid="{00000000-0005-0000-0000-00003B000000}"/>
    <cellStyle name="Komma 2 6" xfId="38" xr:uid="{00000000-0005-0000-0000-00003F000000}"/>
    <cellStyle name="Komma 2 6 2" xfId="102" xr:uid="{00000000-0005-0000-0000-000040000000}"/>
    <cellStyle name="Komma 2 6 2 2" xfId="231" xr:uid="{00000000-0005-0000-0000-000040000000}"/>
    <cellStyle name="Komma 2 6 2 2 2" xfId="489" xr:uid="{00000000-0005-0000-0000-000040000000}"/>
    <cellStyle name="Komma 2 6 2 2 2 2" xfId="1005" xr:uid="{00000000-0005-0000-0000-000040000000}"/>
    <cellStyle name="Komma 2 6 2 2 3" xfId="747" xr:uid="{00000000-0005-0000-0000-000040000000}"/>
    <cellStyle name="Komma 2 6 2 3" xfId="360" xr:uid="{00000000-0005-0000-0000-000040000000}"/>
    <cellStyle name="Komma 2 6 2 3 2" xfId="876" xr:uid="{00000000-0005-0000-0000-000040000000}"/>
    <cellStyle name="Komma 2 6 2 4" xfId="618" xr:uid="{00000000-0005-0000-0000-000040000000}"/>
    <cellStyle name="Komma 2 6 3" xfId="167" xr:uid="{00000000-0005-0000-0000-00003F000000}"/>
    <cellStyle name="Komma 2 6 3 2" xfId="425" xr:uid="{00000000-0005-0000-0000-00003F000000}"/>
    <cellStyle name="Komma 2 6 3 2 2" xfId="941" xr:uid="{00000000-0005-0000-0000-00003F000000}"/>
    <cellStyle name="Komma 2 6 3 3" xfId="683" xr:uid="{00000000-0005-0000-0000-00003F000000}"/>
    <cellStyle name="Komma 2 6 4" xfId="296" xr:uid="{00000000-0005-0000-0000-00003F000000}"/>
    <cellStyle name="Komma 2 6 4 2" xfId="812" xr:uid="{00000000-0005-0000-0000-00003F000000}"/>
    <cellStyle name="Komma 2 6 5" xfId="554" xr:uid="{00000000-0005-0000-0000-00003F000000}"/>
    <cellStyle name="Komma 2 7" xfId="70" xr:uid="{00000000-0005-0000-0000-000041000000}"/>
    <cellStyle name="Komma 2 7 2" xfId="199" xr:uid="{00000000-0005-0000-0000-000041000000}"/>
    <cellStyle name="Komma 2 7 2 2" xfId="457" xr:uid="{00000000-0005-0000-0000-000041000000}"/>
    <cellStyle name="Komma 2 7 2 2 2" xfId="973" xr:uid="{00000000-0005-0000-0000-000041000000}"/>
    <cellStyle name="Komma 2 7 2 3" xfId="715" xr:uid="{00000000-0005-0000-0000-000041000000}"/>
    <cellStyle name="Komma 2 7 3" xfId="328" xr:uid="{00000000-0005-0000-0000-000041000000}"/>
    <cellStyle name="Komma 2 7 3 2" xfId="844" xr:uid="{00000000-0005-0000-0000-000041000000}"/>
    <cellStyle name="Komma 2 7 4" xfId="586" xr:uid="{00000000-0005-0000-0000-000041000000}"/>
    <cellStyle name="Komma 2 8" xfId="136" xr:uid="{00000000-0005-0000-0000-000001000000}"/>
    <cellStyle name="Komma 2 8 2" xfId="394" xr:uid="{00000000-0005-0000-0000-000001000000}"/>
    <cellStyle name="Komma 2 8 2 2" xfId="910" xr:uid="{00000000-0005-0000-0000-000001000000}"/>
    <cellStyle name="Komma 2 8 3" xfId="652" xr:uid="{00000000-0005-0000-0000-000001000000}"/>
    <cellStyle name="Komma 2 9" xfId="265" xr:uid="{00000000-0005-0000-0000-000001000000}"/>
    <cellStyle name="Komma 2 9 2" xfId="781" xr:uid="{00000000-0005-0000-0000-000001000000}"/>
    <cellStyle name="Komma 3" xfId="5" xr:uid="{00000000-0005-0000-0000-000042000000}"/>
    <cellStyle name="Komma 3 10" xfId="524" xr:uid="{00000000-0005-0000-0000-000042000000}"/>
    <cellStyle name="Komma 3 2" xfId="9" xr:uid="{00000000-0005-0000-0000-000043000000}"/>
    <cellStyle name="Komma 3 2 2" xfId="17" xr:uid="{00000000-0005-0000-0000-000044000000}"/>
    <cellStyle name="Komma 3 2 2 2" xfId="35" xr:uid="{00000000-0005-0000-0000-000045000000}"/>
    <cellStyle name="Komma 3 2 2 2 2" xfId="67" xr:uid="{00000000-0005-0000-0000-000046000000}"/>
    <cellStyle name="Komma 3 2 2 2 2 2" xfId="131" xr:uid="{00000000-0005-0000-0000-000047000000}"/>
    <cellStyle name="Komma 3 2 2 2 2 2 2" xfId="260" xr:uid="{00000000-0005-0000-0000-000047000000}"/>
    <cellStyle name="Komma 3 2 2 2 2 2 2 2" xfId="518" xr:uid="{00000000-0005-0000-0000-000047000000}"/>
    <cellStyle name="Komma 3 2 2 2 2 2 2 2 2" xfId="1034" xr:uid="{00000000-0005-0000-0000-000047000000}"/>
    <cellStyle name="Komma 3 2 2 2 2 2 2 3" xfId="776" xr:uid="{00000000-0005-0000-0000-000047000000}"/>
    <cellStyle name="Komma 3 2 2 2 2 2 3" xfId="389" xr:uid="{00000000-0005-0000-0000-000047000000}"/>
    <cellStyle name="Komma 3 2 2 2 2 2 3 2" xfId="905" xr:uid="{00000000-0005-0000-0000-000047000000}"/>
    <cellStyle name="Komma 3 2 2 2 2 2 4" xfId="647" xr:uid="{00000000-0005-0000-0000-000047000000}"/>
    <cellStyle name="Komma 3 2 2 2 2 3" xfId="196" xr:uid="{00000000-0005-0000-0000-000046000000}"/>
    <cellStyle name="Komma 3 2 2 2 2 3 2" xfId="454" xr:uid="{00000000-0005-0000-0000-000046000000}"/>
    <cellStyle name="Komma 3 2 2 2 2 3 2 2" xfId="970" xr:uid="{00000000-0005-0000-0000-000046000000}"/>
    <cellStyle name="Komma 3 2 2 2 2 3 3" xfId="712" xr:uid="{00000000-0005-0000-0000-000046000000}"/>
    <cellStyle name="Komma 3 2 2 2 2 4" xfId="325" xr:uid="{00000000-0005-0000-0000-000046000000}"/>
    <cellStyle name="Komma 3 2 2 2 2 4 2" xfId="841" xr:uid="{00000000-0005-0000-0000-000046000000}"/>
    <cellStyle name="Komma 3 2 2 2 2 5" xfId="583" xr:uid="{00000000-0005-0000-0000-000046000000}"/>
    <cellStyle name="Komma 3 2 2 2 3" xfId="99" xr:uid="{00000000-0005-0000-0000-000048000000}"/>
    <cellStyle name="Komma 3 2 2 2 3 2" xfId="228" xr:uid="{00000000-0005-0000-0000-000048000000}"/>
    <cellStyle name="Komma 3 2 2 2 3 2 2" xfId="486" xr:uid="{00000000-0005-0000-0000-000048000000}"/>
    <cellStyle name="Komma 3 2 2 2 3 2 2 2" xfId="1002" xr:uid="{00000000-0005-0000-0000-000048000000}"/>
    <cellStyle name="Komma 3 2 2 2 3 2 3" xfId="744" xr:uid="{00000000-0005-0000-0000-000048000000}"/>
    <cellStyle name="Komma 3 2 2 2 3 3" xfId="357" xr:uid="{00000000-0005-0000-0000-000048000000}"/>
    <cellStyle name="Komma 3 2 2 2 3 3 2" xfId="873" xr:uid="{00000000-0005-0000-0000-000048000000}"/>
    <cellStyle name="Komma 3 2 2 2 3 4" xfId="615" xr:uid="{00000000-0005-0000-0000-000048000000}"/>
    <cellStyle name="Komma 3 2 2 2 4" xfId="164" xr:uid="{00000000-0005-0000-0000-000045000000}"/>
    <cellStyle name="Komma 3 2 2 2 4 2" xfId="422" xr:uid="{00000000-0005-0000-0000-000045000000}"/>
    <cellStyle name="Komma 3 2 2 2 4 2 2" xfId="938" xr:uid="{00000000-0005-0000-0000-000045000000}"/>
    <cellStyle name="Komma 3 2 2 2 4 3" xfId="680" xr:uid="{00000000-0005-0000-0000-000045000000}"/>
    <cellStyle name="Komma 3 2 2 2 5" xfId="293" xr:uid="{00000000-0005-0000-0000-000045000000}"/>
    <cellStyle name="Komma 3 2 2 2 5 2" xfId="809" xr:uid="{00000000-0005-0000-0000-000045000000}"/>
    <cellStyle name="Komma 3 2 2 2 6" xfId="551" xr:uid="{00000000-0005-0000-0000-000045000000}"/>
    <cellStyle name="Komma 3 2 2 3" xfId="51" xr:uid="{00000000-0005-0000-0000-000049000000}"/>
    <cellStyle name="Komma 3 2 2 3 2" xfId="115" xr:uid="{00000000-0005-0000-0000-00004A000000}"/>
    <cellStyle name="Komma 3 2 2 3 2 2" xfId="244" xr:uid="{00000000-0005-0000-0000-00004A000000}"/>
    <cellStyle name="Komma 3 2 2 3 2 2 2" xfId="502" xr:uid="{00000000-0005-0000-0000-00004A000000}"/>
    <cellStyle name="Komma 3 2 2 3 2 2 2 2" xfId="1018" xr:uid="{00000000-0005-0000-0000-00004A000000}"/>
    <cellStyle name="Komma 3 2 2 3 2 2 3" xfId="760" xr:uid="{00000000-0005-0000-0000-00004A000000}"/>
    <cellStyle name="Komma 3 2 2 3 2 3" xfId="373" xr:uid="{00000000-0005-0000-0000-00004A000000}"/>
    <cellStyle name="Komma 3 2 2 3 2 3 2" xfId="889" xr:uid="{00000000-0005-0000-0000-00004A000000}"/>
    <cellStyle name="Komma 3 2 2 3 2 4" xfId="631" xr:uid="{00000000-0005-0000-0000-00004A000000}"/>
    <cellStyle name="Komma 3 2 2 3 3" xfId="180" xr:uid="{00000000-0005-0000-0000-000049000000}"/>
    <cellStyle name="Komma 3 2 2 3 3 2" xfId="438" xr:uid="{00000000-0005-0000-0000-000049000000}"/>
    <cellStyle name="Komma 3 2 2 3 3 2 2" xfId="954" xr:uid="{00000000-0005-0000-0000-000049000000}"/>
    <cellStyle name="Komma 3 2 2 3 3 3" xfId="696" xr:uid="{00000000-0005-0000-0000-000049000000}"/>
    <cellStyle name="Komma 3 2 2 3 4" xfId="309" xr:uid="{00000000-0005-0000-0000-000049000000}"/>
    <cellStyle name="Komma 3 2 2 3 4 2" xfId="825" xr:uid="{00000000-0005-0000-0000-000049000000}"/>
    <cellStyle name="Komma 3 2 2 3 5" xfId="567" xr:uid="{00000000-0005-0000-0000-000049000000}"/>
    <cellStyle name="Komma 3 2 2 4" xfId="83" xr:uid="{00000000-0005-0000-0000-00004B000000}"/>
    <cellStyle name="Komma 3 2 2 4 2" xfId="212" xr:uid="{00000000-0005-0000-0000-00004B000000}"/>
    <cellStyle name="Komma 3 2 2 4 2 2" xfId="470" xr:uid="{00000000-0005-0000-0000-00004B000000}"/>
    <cellStyle name="Komma 3 2 2 4 2 2 2" xfId="986" xr:uid="{00000000-0005-0000-0000-00004B000000}"/>
    <cellStyle name="Komma 3 2 2 4 2 3" xfId="728" xr:uid="{00000000-0005-0000-0000-00004B000000}"/>
    <cellStyle name="Komma 3 2 2 4 3" xfId="341" xr:uid="{00000000-0005-0000-0000-00004B000000}"/>
    <cellStyle name="Komma 3 2 2 4 3 2" xfId="857" xr:uid="{00000000-0005-0000-0000-00004B000000}"/>
    <cellStyle name="Komma 3 2 2 4 4" xfId="599" xr:uid="{00000000-0005-0000-0000-00004B000000}"/>
    <cellStyle name="Komma 3 2 2 5" xfId="149" xr:uid="{00000000-0005-0000-0000-000044000000}"/>
    <cellStyle name="Komma 3 2 2 5 2" xfId="407" xr:uid="{00000000-0005-0000-0000-000044000000}"/>
    <cellStyle name="Komma 3 2 2 5 2 2" xfId="923" xr:uid="{00000000-0005-0000-0000-000044000000}"/>
    <cellStyle name="Komma 3 2 2 5 3" xfId="665" xr:uid="{00000000-0005-0000-0000-000044000000}"/>
    <cellStyle name="Komma 3 2 2 6" xfId="278" xr:uid="{00000000-0005-0000-0000-000044000000}"/>
    <cellStyle name="Komma 3 2 2 6 2" xfId="794" xr:uid="{00000000-0005-0000-0000-000044000000}"/>
    <cellStyle name="Komma 3 2 2 7" xfId="536" xr:uid="{00000000-0005-0000-0000-000044000000}"/>
    <cellStyle name="Komma 3 2 3" xfId="27" xr:uid="{00000000-0005-0000-0000-00004C000000}"/>
    <cellStyle name="Komma 3 2 3 2" xfId="59" xr:uid="{00000000-0005-0000-0000-00004D000000}"/>
    <cellStyle name="Komma 3 2 3 2 2" xfId="123" xr:uid="{00000000-0005-0000-0000-00004E000000}"/>
    <cellStyle name="Komma 3 2 3 2 2 2" xfId="252" xr:uid="{00000000-0005-0000-0000-00004E000000}"/>
    <cellStyle name="Komma 3 2 3 2 2 2 2" xfId="510" xr:uid="{00000000-0005-0000-0000-00004E000000}"/>
    <cellStyle name="Komma 3 2 3 2 2 2 2 2" xfId="1026" xr:uid="{00000000-0005-0000-0000-00004E000000}"/>
    <cellStyle name="Komma 3 2 3 2 2 2 3" xfId="768" xr:uid="{00000000-0005-0000-0000-00004E000000}"/>
    <cellStyle name="Komma 3 2 3 2 2 3" xfId="381" xr:uid="{00000000-0005-0000-0000-00004E000000}"/>
    <cellStyle name="Komma 3 2 3 2 2 3 2" xfId="897" xr:uid="{00000000-0005-0000-0000-00004E000000}"/>
    <cellStyle name="Komma 3 2 3 2 2 4" xfId="639" xr:uid="{00000000-0005-0000-0000-00004E000000}"/>
    <cellStyle name="Komma 3 2 3 2 3" xfId="188" xr:uid="{00000000-0005-0000-0000-00004D000000}"/>
    <cellStyle name="Komma 3 2 3 2 3 2" xfId="446" xr:uid="{00000000-0005-0000-0000-00004D000000}"/>
    <cellStyle name="Komma 3 2 3 2 3 2 2" xfId="962" xr:uid="{00000000-0005-0000-0000-00004D000000}"/>
    <cellStyle name="Komma 3 2 3 2 3 3" xfId="704" xr:uid="{00000000-0005-0000-0000-00004D000000}"/>
    <cellStyle name="Komma 3 2 3 2 4" xfId="317" xr:uid="{00000000-0005-0000-0000-00004D000000}"/>
    <cellStyle name="Komma 3 2 3 2 4 2" xfId="833" xr:uid="{00000000-0005-0000-0000-00004D000000}"/>
    <cellStyle name="Komma 3 2 3 2 5" xfId="575" xr:uid="{00000000-0005-0000-0000-00004D000000}"/>
    <cellStyle name="Komma 3 2 3 3" xfId="91" xr:uid="{00000000-0005-0000-0000-00004F000000}"/>
    <cellStyle name="Komma 3 2 3 3 2" xfId="220" xr:uid="{00000000-0005-0000-0000-00004F000000}"/>
    <cellStyle name="Komma 3 2 3 3 2 2" xfId="478" xr:uid="{00000000-0005-0000-0000-00004F000000}"/>
    <cellStyle name="Komma 3 2 3 3 2 2 2" xfId="994" xr:uid="{00000000-0005-0000-0000-00004F000000}"/>
    <cellStyle name="Komma 3 2 3 3 2 3" xfId="736" xr:uid="{00000000-0005-0000-0000-00004F000000}"/>
    <cellStyle name="Komma 3 2 3 3 3" xfId="349" xr:uid="{00000000-0005-0000-0000-00004F000000}"/>
    <cellStyle name="Komma 3 2 3 3 3 2" xfId="865" xr:uid="{00000000-0005-0000-0000-00004F000000}"/>
    <cellStyle name="Komma 3 2 3 3 4" xfId="607" xr:uid="{00000000-0005-0000-0000-00004F000000}"/>
    <cellStyle name="Komma 3 2 3 4" xfId="156" xr:uid="{00000000-0005-0000-0000-00004C000000}"/>
    <cellStyle name="Komma 3 2 3 4 2" xfId="414" xr:uid="{00000000-0005-0000-0000-00004C000000}"/>
    <cellStyle name="Komma 3 2 3 4 2 2" xfId="930" xr:uid="{00000000-0005-0000-0000-00004C000000}"/>
    <cellStyle name="Komma 3 2 3 4 3" xfId="672" xr:uid="{00000000-0005-0000-0000-00004C000000}"/>
    <cellStyle name="Komma 3 2 3 5" xfId="285" xr:uid="{00000000-0005-0000-0000-00004C000000}"/>
    <cellStyle name="Komma 3 2 3 5 2" xfId="801" xr:uid="{00000000-0005-0000-0000-00004C000000}"/>
    <cellStyle name="Komma 3 2 3 6" xfId="543" xr:uid="{00000000-0005-0000-0000-00004C000000}"/>
    <cellStyle name="Komma 3 2 4" xfId="43" xr:uid="{00000000-0005-0000-0000-000050000000}"/>
    <cellStyle name="Komma 3 2 4 2" xfId="107" xr:uid="{00000000-0005-0000-0000-000051000000}"/>
    <cellStyle name="Komma 3 2 4 2 2" xfId="236" xr:uid="{00000000-0005-0000-0000-000051000000}"/>
    <cellStyle name="Komma 3 2 4 2 2 2" xfId="494" xr:uid="{00000000-0005-0000-0000-000051000000}"/>
    <cellStyle name="Komma 3 2 4 2 2 2 2" xfId="1010" xr:uid="{00000000-0005-0000-0000-000051000000}"/>
    <cellStyle name="Komma 3 2 4 2 2 3" xfId="752" xr:uid="{00000000-0005-0000-0000-000051000000}"/>
    <cellStyle name="Komma 3 2 4 2 3" xfId="365" xr:uid="{00000000-0005-0000-0000-000051000000}"/>
    <cellStyle name="Komma 3 2 4 2 3 2" xfId="881" xr:uid="{00000000-0005-0000-0000-000051000000}"/>
    <cellStyle name="Komma 3 2 4 2 4" xfId="623" xr:uid="{00000000-0005-0000-0000-000051000000}"/>
    <cellStyle name="Komma 3 2 4 3" xfId="172" xr:uid="{00000000-0005-0000-0000-000050000000}"/>
    <cellStyle name="Komma 3 2 4 3 2" xfId="430" xr:uid="{00000000-0005-0000-0000-000050000000}"/>
    <cellStyle name="Komma 3 2 4 3 2 2" xfId="946" xr:uid="{00000000-0005-0000-0000-000050000000}"/>
    <cellStyle name="Komma 3 2 4 3 3" xfId="688" xr:uid="{00000000-0005-0000-0000-000050000000}"/>
    <cellStyle name="Komma 3 2 4 4" xfId="301" xr:uid="{00000000-0005-0000-0000-000050000000}"/>
    <cellStyle name="Komma 3 2 4 4 2" xfId="817" xr:uid="{00000000-0005-0000-0000-000050000000}"/>
    <cellStyle name="Komma 3 2 4 5" xfId="559" xr:uid="{00000000-0005-0000-0000-000050000000}"/>
    <cellStyle name="Komma 3 2 5" xfId="75" xr:uid="{00000000-0005-0000-0000-000052000000}"/>
    <cellStyle name="Komma 3 2 5 2" xfId="204" xr:uid="{00000000-0005-0000-0000-000052000000}"/>
    <cellStyle name="Komma 3 2 5 2 2" xfId="462" xr:uid="{00000000-0005-0000-0000-000052000000}"/>
    <cellStyle name="Komma 3 2 5 2 2 2" xfId="978" xr:uid="{00000000-0005-0000-0000-000052000000}"/>
    <cellStyle name="Komma 3 2 5 2 3" xfId="720" xr:uid="{00000000-0005-0000-0000-000052000000}"/>
    <cellStyle name="Komma 3 2 5 3" xfId="333" xr:uid="{00000000-0005-0000-0000-000052000000}"/>
    <cellStyle name="Komma 3 2 5 3 2" xfId="849" xr:uid="{00000000-0005-0000-0000-000052000000}"/>
    <cellStyle name="Komma 3 2 5 4" xfId="591" xr:uid="{00000000-0005-0000-0000-000052000000}"/>
    <cellStyle name="Komma 3 2 6" xfId="141" xr:uid="{00000000-0005-0000-0000-000043000000}"/>
    <cellStyle name="Komma 3 2 6 2" xfId="399" xr:uid="{00000000-0005-0000-0000-000043000000}"/>
    <cellStyle name="Komma 3 2 6 2 2" xfId="915" xr:uid="{00000000-0005-0000-0000-000043000000}"/>
    <cellStyle name="Komma 3 2 6 3" xfId="657" xr:uid="{00000000-0005-0000-0000-000043000000}"/>
    <cellStyle name="Komma 3 2 7" xfId="270" xr:uid="{00000000-0005-0000-0000-000043000000}"/>
    <cellStyle name="Komma 3 2 7 2" xfId="786" xr:uid="{00000000-0005-0000-0000-000043000000}"/>
    <cellStyle name="Komma 3 2 8" xfId="528" xr:uid="{00000000-0005-0000-0000-000043000000}"/>
    <cellStyle name="Komma 3 3" xfId="13" xr:uid="{00000000-0005-0000-0000-000053000000}"/>
    <cellStyle name="Komma 3 3 2" xfId="31" xr:uid="{00000000-0005-0000-0000-000054000000}"/>
    <cellStyle name="Komma 3 3 2 2" xfId="63" xr:uid="{00000000-0005-0000-0000-000055000000}"/>
    <cellStyle name="Komma 3 3 2 2 2" xfId="127" xr:uid="{00000000-0005-0000-0000-000056000000}"/>
    <cellStyle name="Komma 3 3 2 2 2 2" xfId="256" xr:uid="{00000000-0005-0000-0000-000056000000}"/>
    <cellStyle name="Komma 3 3 2 2 2 2 2" xfId="514" xr:uid="{00000000-0005-0000-0000-000056000000}"/>
    <cellStyle name="Komma 3 3 2 2 2 2 2 2" xfId="1030" xr:uid="{00000000-0005-0000-0000-000056000000}"/>
    <cellStyle name="Komma 3 3 2 2 2 2 3" xfId="772" xr:uid="{00000000-0005-0000-0000-000056000000}"/>
    <cellStyle name="Komma 3 3 2 2 2 3" xfId="385" xr:uid="{00000000-0005-0000-0000-000056000000}"/>
    <cellStyle name="Komma 3 3 2 2 2 3 2" xfId="901" xr:uid="{00000000-0005-0000-0000-000056000000}"/>
    <cellStyle name="Komma 3 3 2 2 2 4" xfId="643" xr:uid="{00000000-0005-0000-0000-000056000000}"/>
    <cellStyle name="Komma 3 3 2 2 3" xfId="192" xr:uid="{00000000-0005-0000-0000-000055000000}"/>
    <cellStyle name="Komma 3 3 2 2 3 2" xfId="450" xr:uid="{00000000-0005-0000-0000-000055000000}"/>
    <cellStyle name="Komma 3 3 2 2 3 2 2" xfId="966" xr:uid="{00000000-0005-0000-0000-000055000000}"/>
    <cellStyle name="Komma 3 3 2 2 3 3" xfId="708" xr:uid="{00000000-0005-0000-0000-000055000000}"/>
    <cellStyle name="Komma 3 3 2 2 4" xfId="321" xr:uid="{00000000-0005-0000-0000-000055000000}"/>
    <cellStyle name="Komma 3 3 2 2 4 2" xfId="837" xr:uid="{00000000-0005-0000-0000-000055000000}"/>
    <cellStyle name="Komma 3 3 2 2 5" xfId="579" xr:uid="{00000000-0005-0000-0000-000055000000}"/>
    <cellStyle name="Komma 3 3 2 3" xfId="95" xr:uid="{00000000-0005-0000-0000-000057000000}"/>
    <cellStyle name="Komma 3 3 2 3 2" xfId="224" xr:uid="{00000000-0005-0000-0000-000057000000}"/>
    <cellStyle name="Komma 3 3 2 3 2 2" xfId="482" xr:uid="{00000000-0005-0000-0000-000057000000}"/>
    <cellStyle name="Komma 3 3 2 3 2 2 2" xfId="998" xr:uid="{00000000-0005-0000-0000-000057000000}"/>
    <cellStyle name="Komma 3 3 2 3 2 3" xfId="740" xr:uid="{00000000-0005-0000-0000-000057000000}"/>
    <cellStyle name="Komma 3 3 2 3 3" xfId="353" xr:uid="{00000000-0005-0000-0000-000057000000}"/>
    <cellStyle name="Komma 3 3 2 3 3 2" xfId="869" xr:uid="{00000000-0005-0000-0000-000057000000}"/>
    <cellStyle name="Komma 3 3 2 3 4" xfId="611" xr:uid="{00000000-0005-0000-0000-000057000000}"/>
    <cellStyle name="Komma 3 3 2 4" xfId="160" xr:uid="{00000000-0005-0000-0000-000054000000}"/>
    <cellStyle name="Komma 3 3 2 4 2" xfId="418" xr:uid="{00000000-0005-0000-0000-000054000000}"/>
    <cellStyle name="Komma 3 3 2 4 2 2" xfId="934" xr:uid="{00000000-0005-0000-0000-000054000000}"/>
    <cellStyle name="Komma 3 3 2 4 3" xfId="676" xr:uid="{00000000-0005-0000-0000-000054000000}"/>
    <cellStyle name="Komma 3 3 2 5" xfId="289" xr:uid="{00000000-0005-0000-0000-000054000000}"/>
    <cellStyle name="Komma 3 3 2 5 2" xfId="805" xr:uid="{00000000-0005-0000-0000-000054000000}"/>
    <cellStyle name="Komma 3 3 2 6" xfId="547" xr:uid="{00000000-0005-0000-0000-000054000000}"/>
    <cellStyle name="Komma 3 3 3" xfId="47" xr:uid="{00000000-0005-0000-0000-000058000000}"/>
    <cellStyle name="Komma 3 3 3 2" xfId="111" xr:uid="{00000000-0005-0000-0000-000059000000}"/>
    <cellStyle name="Komma 3 3 3 2 2" xfId="240" xr:uid="{00000000-0005-0000-0000-000059000000}"/>
    <cellStyle name="Komma 3 3 3 2 2 2" xfId="498" xr:uid="{00000000-0005-0000-0000-000059000000}"/>
    <cellStyle name="Komma 3 3 3 2 2 2 2" xfId="1014" xr:uid="{00000000-0005-0000-0000-000059000000}"/>
    <cellStyle name="Komma 3 3 3 2 2 3" xfId="756" xr:uid="{00000000-0005-0000-0000-000059000000}"/>
    <cellStyle name="Komma 3 3 3 2 3" xfId="369" xr:uid="{00000000-0005-0000-0000-000059000000}"/>
    <cellStyle name="Komma 3 3 3 2 3 2" xfId="885" xr:uid="{00000000-0005-0000-0000-000059000000}"/>
    <cellStyle name="Komma 3 3 3 2 4" xfId="627" xr:uid="{00000000-0005-0000-0000-000059000000}"/>
    <cellStyle name="Komma 3 3 3 3" xfId="176" xr:uid="{00000000-0005-0000-0000-000058000000}"/>
    <cellStyle name="Komma 3 3 3 3 2" xfId="434" xr:uid="{00000000-0005-0000-0000-000058000000}"/>
    <cellStyle name="Komma 3 3 3 3 2 2" xfId="950" xr:uid="{00000000-0005-0000-0000-000058000000}"/>
    <cellStyle name="Komma 3 3 3 3 3" xfId="692" xr:uid="{00000000-0005-0000-0000-000058000000}"/>
    <cellStyle name="Komma 3 3 3 4" xfId="305" xr:uid="{00000000-0005-0000-0000-000058000000}"/>
    <cellStyle name="Komma 3 3 3 4 2" xfId="821" xr:uid="{00000000-0005-0000-0000-000058000000}"/>
    <cellStyle name="Komma 3 3 3 5" xfId="563" xr:uid="{00000000-0005-0000-0000-000058000000}"/>
    <cellStyle name="Komma 3 3 4" xfId="79" xr:uid="{00000000-0005-0000-0000-00005A000000}"/>
    <cellStyle name="Komma 3 3 4 2" xfId="208" xr:uid="{00000000-0005-0000-0000-00005A000000}"/>
    <cellStyle name="Komma 3 3 4 2 2" xfId="466" xr:uid="{00000000-0005-0000-0000-00005A000000}"/>
    <cellStyle name="Komma 3 3 4 2 2 2" xfId="982" xr:uid="{00000000-0005-0000-0000-00005A000000}"/>
    <cellStyle name="Komma 3 3 4 2 3" xfId="724" xr:uid="{00000000-0005-0000-0000-00005A000000}"/>
    <cellStyle name="Komma 3 3 4 3" xfId="337" xr:uid="{00000000-0005-0000-0000-00005A000000}"/>
    <cellStyle name="Komma 3 3 4 3 2" xfId="853" xr:uid="{00000000-0005-0000-0000-00005A000000}"/>
    <cellStyle name="Komma 3 3 4 4" xfId="595" xr:uid="{00000000-0005-0000-0000-00005A000000}"/>
    <cellStyle name="Komma 3 3 5" xfId="145" xr:uid="{00000000-0005-0000-0000-000053000000}"/>
    <cellStyle name="Komma 3 3 5 2" xfId="403" xr:uid="{00000000-0005-0000-0000-000053000000}"/>
    <cellStyle name="Komma 3 3 5 2 2" xfId="919" xr:uid="{00000000-0005-0000-0000-000053000000}"/>
    <cellStyle name="Komma 3 3 5 3" xfId="661" xr:uid="{00000000-0005-0000-0000-000053000000}"/>
    <cellStyle name="Komma 3 3 6" xfId="274" xr:uid="{00000000-0005-0000-0000-000053000000}"/>
    <cellStyle name="Komma 3 3 6 2" xfId="790" xr:uid="{00000000-0005-0000-0000-000053000000}"/>
    <cellStyle name="Komma 3 3 7" xfId="532" xr:uid="{00000000-0005-0000-0000-000053000000}"/>
    <cellStyle name="Komma 3 4" xfId="23" xr:uid="{00000000-0005-0000-0000-00005B000000}"/>
    <cellStyle name="Komma 3 4 2" xfId="55" xr:uid="{00000000-0005-0000-0000-00005C000000}"/>
    <cellStyle name="Komma 3 4 2 2" xfId="119" xr:uid="{00000000-0005-0000-0000-00005D000000}"/>
    <cellStyle name="Komma 3 4 2 2 2" xfId="248" xr:uid="{00000000-0005-0000-0000-00005D000000}"/>
    <cellStyle name="Komma 3 4 2 2 2 2" xfId="506" xr:uid="{00000000-0005-0000-0000-00005D000000}"/>
    <cellStyle name="Komma 3 4 2 2 2 2 2" xfId="1022" xr:uid="{00000000-0005-0000-0000-00005D000000}"/>
    <cellStyle name="Komma 3 4 2 2 2 3" xfId="764" xr:uid="{00000000-0005-0000-0000-00005D000000}"/>
    <cellStyle name="Komma 3 4 2 2 3" xfId="377" xr:uid="{00000000-0005-0000-0000-00005D000000}"/>
    <cellStyle name="Komma 3 4 2 2 3 2" xfId="893" xr:uid="{00000000-0005-0000-0000-00005D000000}"/>
    <cellStyle name="Komma 3 4 2 2 4" xfId="635" xr:uid="{00000000-0005-0000-0000-00005D000000}"/>
    <cellStyle name="Komma 3 4 2 3" xfId="184" xr:uid="{00000000-0005-0000-0000-00005C000000}"/>
    <cellStyle name="Komma 3 4 2 3 2" xfId="442" xr:uid="{00000000-0005-0000-0000-00005C000000}"/>
    <cellStyle name="Komma 3 4 2 3 2 2" xfId="958" xr:uid="{00000000-0005-0000-0000-00005C000000}"/>
    <cellStyle name="Komma 3 4 2 3 3" xfId="700" xr:uid="{00000000-0005-0000-0000-00005C000000}"/>
    <cellStyle name="Komma 3 4 2 4" xfId="313" xr:uid="{00000000-0005-0000-0000-00005C000000}"/>
    <cellStyle name="Komma 3 4 2 4 2" xfId="829" xr:uid="{00000000-0005-0000-0000-00005C000000}"/>
    <cellStyle name="Komma 3 4 2 5" xfId="571" xr:uid="{00000000-0005-0000-0000-00005C000000}"/>
    <cellStyle name="Komma 3 4 3" xfId="87" xr:uid="{00000000-0005-0000-0000-00005E000000}"/>
    <cellStyle name="Komma 3 4 3 2" xfId="216" xr:uid="{00000000-0005-0000-0000-00005E000000}"/>
    <cellStyle name="Komma 3 4 3 2 2" xfId="474" xr:uid="{00000000-0005-0000-0000-00005E000000}"/>
    <cellStyle name="Komma 3 4 3 2 2 2" xfId="990" xr:uid="{00000000-0005-0000-0000-00005E000000}"/>
    <cellStyle name="Komma 3 4 3 2 3" xfId="732" xr:uid="{00000000-0005-0000-0000-00005E000000}"/>
    <cellStyle name="Komma 3 4 3 3" xfId="345" xr:uid="{00000000-0005-0000-0000-00005E000000}"/>
    <cellStyle name="Komma 3 4 3 3 2" xfId="861" xr:uid="{00000000-0005-0000-0000-00005E000000}"/>
    <cellStyle name="Komma 3 4 3 4" xfId="603" xr:uid="{00000000-0005-0000-0000-00005E000000}"/>
    <cellStyle name="Komma 3 4 4" xfId="152" xr:uid="{00000000-0005-0000-0000-00005B000000}"/>
    <cellStyle name="Komma 3 4 4 2" xfId="410" xr:uid="{00000000-0005-0000-0000-00005B000000}"/>
    <cellStyle name="Komma 3 4 4 2 2" xfId="926" xr:uid="{00000000-0005-0000-0000-00005B000000}"/>
    <cellStyle name="Komma 3 4 4 3" xfId="668" xr:uid="{00000000-0005-0000-0000-00005B000000}"/>
    <cellStyle name="Komma 3 4 5" xfId="281" xr:uid="{00000000-0005-0000-0000-00005B000000}"/>
    <cellStyle name="Komma 3 4 5 2" xfId="797" xr:uid="{00000000-0005-0000-0000-00005B000000}"/>
    <cellStyle name="Komma 3 4 6" xfId="539" xr:uid="{00000000-0005-0000-0000-00005B000000}"/>
    <cellStyle name="Komma 3 5" xfId="39" xr:uid="{00000000-0005-0000-0000-00005F000000}"/>
    <cellStyle name="Komma 3 5 2" xfId="103" xr:uid="{00000000-0005-0000-0000-000060000000}"/>
    <cellStyle name="Komma 3 5 2 2" xfId="232" xr:uid="{00000000-0005-0000-0000-000060000000}"/>
    <cellStyle name="Komma 3 5 2 2 2" xfId="490" xr:uid="{00000000-0005-0000-0000-000060000000}"/>
    <cellStyle name="Komma 3 5 2 2 2 2" xfId="1006" xr:uid="{00000000-0005-0000-0000-000060000000}"/>
    <cellStyle name="Komma 3 5 2 2 3" xfId="748" xr:uid="{00000000-0005-0000-0000-000060000000}"/>
    <cellStyle name="Komma 3 5 2 3" xfId="361" xr:uid="{00000000-0005-0000-0000-000060000000}"/>
    <cellStyle name="Komma 3 5 2 3 2" xfId="877" xr:uid="{00000000-0005-0000-0000-000060000000}"/>
    <cellStyle name="Komma 3 5 2 4" xfId="619" xr:uid="{00000000-0005-0000-0000-000060000000}"/>
    <cellStyle name="Komma 3 5 3" xfId="168" xr:uid="{00000000-0005-0000-0000-00005F000000}"/>
    <cellStyle name="Komma 3 5 3 2" xfId="426" xr:uid="{00000000-0005-0000-0000-00005F000000}"/>
    <cellStyle name="Komma 3 5 3 2 2" xfId="942" xr:uid="{00000000-0005-0000-0000-00005F000000}"/>
    <cellStyle name="Komma 3 5 3 3" xfId="684" xr:uid="{00000000-0005-0000-0000-00005F000000}"/>
    <cellStyle name="Komma 3 5 4" xfId="297" xr:uid="{00000000-0005-0000-0000-00005F000000}"/>
    <cellStyle name="Komma 3 5 4 2" xfId="813" xr:uid="{00000000-0005-0000-0000-00005F000000}"/>
    <cellStyle name="Komma 3 5 5" xfId="555" xr:uid="{00000000-0005-0000-0000-00005F000000}"/>
    <cellStyle name="Komma 3 6" xfId="71" xr:uid="{00000000-0005-0000-0000-000061000000}"/>
    <cellStyle name="Komma 3 6 2" xfId="200" xr:uid="{00000000-0005-0000-0000-000061000000}"/>
    <cellStyle name="Komma 3 6 2 2" xfId="458" xr:uid="{00000000-0005-0000-0000-000061000000}"/>
    <cellStyle name="Komma 3 6 2 2 2" xfId="974" xr:uid="{00000000-0005-0000-0000-000061000000}"/>
    <cellStyle name="Komma 3 6 2 3" xfId="716" xr:uid="{00000000-0005-0000-0000-000061000000}"/>
    <cellStyle name="Komma 3 6 3" xfId="329" xr:uid="{00000000-0005-0000-0000-000061000000}"/>
    <cellStyle name="Komma 3 6 3 2" xfId="845" xr:uid="{00000000-0005-0000-0000-000061000000}"/>
    <cellStyle name="Komma 3 6 4" xfId="587" xr:uid="{00000000-0005-0000-0000-000061000000}"/>
    <cellStyle name="Komma 3 7" xfId="21" xr:uid="{00000000-0005-0000-0000-000062000000}"/>
    <cellStyle name="Komma 3 8" xfId="137" xr:uid="{00000000-0005-0000-0000-000042000000}"/>
    <cellStyle name="Komma 3 8 2" xfId="395" xr:uid="{00000000-0005-0000-0000-000042000000}"/>
    <cellStyle name="Komma 3 8 2 2" xfId="911" xr:uid="{00000000-0005-0000-0000-000042000000}"/>
    <cellStyle name="Komma 3 8 3" xfId="653" xr:uid="{00000000-0005-0000-0000-000042000000}"/>
    <cellStyle name="Komma 3 9" xfId="266" xr:uid="{00000000-0005-0000-0000-000042000000}"/>
    <cellStyle name="Komma 3 9 2" xfId="782" xr:uid="{00000000-0005-0000-0000-000042000000}"/>
    <cellStyle name="Komma 4" xfId="7" xr:uid="{00000000-0005-0000-0000-000063000000}"/>
    <cellStyle name="Komma 4 2" xfId="15" xr:uid="{00000000-0005-0000-0000-000064000000}"/>
    <cellStyle name="Komma 4 2 2" xfId="33" xr:uid="{00000000-0005-0000-0000-000065000000}"/>
    <cellStyle name="Komma 4 2 2 2" xfId="65" xr:uid="{00000000-0005-0000-0000-000066000000}"/>
    <cellStyle name="Komma 4 2 2 2 2" xfId="129" xr:uid="{00000000-0005-0000-0000-000067000000}"/>
    <cellStyle name="Komma 4 2 2 2 2 2" xfId="258" xr:uid="{00000000-0005-0000-0000-000067000000}"/>
    <cellStyle name="Komma 4 2 2 2 2 2 2" xfId="516" xr:uid="{00000000-0005-0000-0000-000067000000}"/>
    <cellStyle name="Komma 4 2 2 2 2 2 2 2" xfId="1032" xr:uid="{00000000-0005-0000-0000-000067000000}"/>
    <cellStyle name="Komma 4 2 2 2 2 2 3" xfId="774" xr:uid="{00000000-0005-0000-0000-000067000000}"/>
    <cellStyle name="Komma 4 2 2 2 2 3" xfId="387" xr:uid="{00000000-0005-0000-0000-000067000000}"/>
    <cellStyle name="Komma 4 2 2 2 2 3 2" xfId="903" xr:uid="{00000000-0005-0000-0000-000067000000}"/>
    <cellStyle name="Komma 4 2 2 2 2 4" xfId="645" xr:uid="{00000000-0005-0000-0000-000067000000}"/>
    <cellStyle name="Komma 4 2 2 2 3" xfId="194" xr:uid="{00000000-0005-0000-0000-000066000000}"/>
    <cellStyle name="Komma 4 2 2 2 3 2" xfId="452" xr:uid="{00000000-0005-0000-0000-000066000000}"/>
    <cellStyle name="Komma 4 2 2 2 3 2 2" xfId="968" xr:uid="{00000000-0005-0000-0000-000066000000}"/>
    <cellStyle name="Komma 4 2 2 2 3 3" xfId="710" xr:uid="{00000000-0005-0000-0000-000066000000}"/>
    <cellStyle name="Komma 4 2 2 2 4" xfId="323" xr:uid="{00000000-0005-0000-0000-000066000000}"/>
    <cellStyle name="Komma 4 2 2 2 4 2" xfId="839" xr:uid="{00000000-0005-0000-0000-000066000000}"/>
    <cellStyle name="Komma 4 2 2 2 5" xfId="581" xr:uid="{00000000-0005-0000-0000-000066000000}"/>
    <cellStyle name="Komma 4 2 2 3" xfId="97" xr:uid="{00000000-0005-0000-0000-000068000000}"/>
    <cellStyle name="Komma 4 2 2 3 2" xfId="226" xr:uid="{00000000-0005-0000-0000-000068000000}"/>
    <cellStyle name="Komma 4 2 2 3 2 2" xfId="484" xr:uid="{00000000-0005-0000-0000-000068000000}"/>
    <cellStyle name="Komma 4 2 2 3 2 2 2" xfId="1000" xr:uid="{00000000-0005-0000-0000-000068000000}"/>
    <cellStyle name="Komma 4 2 2 3 2 3" xfId="742" xr:uid="{00000000-0005-0000-0000-000068000000}"/>
    <cellStyle name="Komma 4 2 2 3 3" xfId="355" xr:uid="{00000000-0005-0000-0000-000068000000}"/>
    <cellStyle name="Komma 4 2 2 3 3 2" xfId="871" xr:uid="{00000000-0005-0000-0000-000068000000}"/>
    <cellStyle name="Komma 4 2 2 3 4" xfId="613" xr:uid="{00000000-0005-0000-0000-000068000000}"/>
    <cellStyle name="Komma 4 2 2 4" xfId="162" xr:uid="{00000000-0005-0000-0000-000065000000}"/>
    <cellStyle name="Komma 4 2 2 4 2" xfId="420" xr:uid="{00000000-0005-0000-0000-000065000000}"/>
    <cellStyle name="Komma 4 2 2 4 2 2" xfId="936" xr:uid="{00000000-0005-0000-0000-000065000000}"/>
    <cellStyle name="Komma 4 2 2 4 3" xfId="678" xr:uid="{00000000-0005-0000-0000-000065000000}"/>
    <cellStyle name="Komma 4 2 2 5" xfId="291" xr:uid="{00000000-0005-0000-0000-000065000000}"/>
    <cellStyle name="Komma 4 2 2 5 2" xfId="807" xr:uid="{00000000-0005-0000-0000-000065000000}"/>
    <cellStyle name="Komma 4 2 2 6" xfId="549" xr:uid="{00000000-0005-0000-0000-000065000000}"/>
    <cellStyle name="Komma 4 2 3" xfId="49" xr:uid="{00000000-0005-0000-0000-000069000000}"/>
    <cellStyle name="Komma 4 2 3 2" xfId="113" xr:uid="{00000000-0005-0000-0000-00006A000000}"/>
    <cellStyle name="Komma 4 2 3 2 2" xfId="242" xr:uid="{00000000-0005-0000-0000-00006A000000}"/>
    <cellStyle name="Komma 4 2 3 2 2 2" xfId="500" xr:uid="{00000000-0005-0000-0000-00006A000000}"/>
    <cellStyle name="Komma 4 2 3 2 2 2 2" xfId="1016" xr:uid="{00000000-0005-0000-0000-00006A000000}"/>
    <cellStyle name="Komma 4 2 3 2 2 3" xfId="758" xr:uid="{00000000-0005-0000-0000-00006A000000}"/>
    <cellStyle name="Komma 4 2 3 2 3" xfId="371" xr:uid="{00000000-0005-0000-0000-00006A000000}"/>
    <cellStyle name="Komma 4 2 3 2 3 2" xfId="887" xr:uid="{00000000-0005-0000-0000-00006A000000}"/>
    <cellStyle name="Komma 4 2 3 2 4" xfId="629" xr:uid="{00000000-0005-0000-0000-00006A000000}"/>
    <cellStyle name="Komma 4 2 3 3" xfId="178" xr:uid="{00000000-0005-0000-0000-000069000000}"/>
    <cellStyle name="Komma 4 2 3 3 2" xfId="436" xr:uid="{00000000-0005-0000-0000-000069000000}"/>
    <cellStyle name="Komma 4 2 3 3 2 2" xfId="952" xr:uid="{00000000-0005-0000-0000-000069000000}"/>
    <cellStyle name="Komma 4 2 3 3 3" xfId="694" xr:uid="{00000000-0005-0000-0000-000069000000}"/>
    <cellStyle name="Komma 4 2 3 4" xfId="307" xr:uid="{00000000-0005-0000-0000-000069000000}"/>
    <cellStyle name="Komma 4 2 3 4 2" xfId="823" xr:uid="{00000000-0005-0000-0000-000069000000}"/>
    <cellStyle name="Komma 4 2 3 5" xfId="565" xr:uid="{00000000-0005-0000-0000-000069000000}"/>
    <cellStyle name="Komma 4 2 4" xfId="81" xr:uid="{00000000-0005-0000-0000-00006B000000}"/>
    <cellStyle name="Komma 4 2 4 2" xfId="210" xr:uid="{00000000-0005-0000-0000-00006B000000}"/>
    <cellStyle name="Komma 4 2 4 2 2" xfId="468" xr:uid="{00000000-0005-0000-0000-00006B000000}"/>
    <cellStyle name="Komma 4 2 4 2 2 2" xfId="984" xr:uid="{00000000-0005-0000-0000-00006B000000}"/>
    <cellStyle name="Komma 4 2 4 2 3" xfId="726" xr:uid="{00000000-0005-0000-0000-00006B000000}"/>
    <cellStyle name="Komma 4 2 4 3" xfId="339" xr:uid="{00000000-0005-0000-0000-00006B000000}"/>
    <cellStyle name="Komma 4 2 4 3 2" xfId="855" xr:uid="{00000000-0005-0000-0000-00006B000000}"/>
    <cellStyle name="Komma 4 2 4 4" xfId="597" xr:uid="{00000000-0005-0000-0000-00006B000000}"/>
    <cellStyle name="Komma 4 2 5" xfId="147" xr:uid="{00000000-0005-0000-0000-000064000000}"/>
    <cellStyle name="Komma 4 2 5 2" xfId="405" xr:uid="{00000000-0005-0000-0000-000064000000}"/>
    <cellStyle name="Komma 4 2 5 2 2" xfId="921" xr:uid="{00000000-0005-0000-0000-000064000000}"/>
    <cellStyle name="Komma 4 2 5 3" xfId="663" xr:uid="{00000000-0005-0000-0000-000064000000}"/>
    <cellStyle name="Komma 4 2 6" xfId="276" xr:uid="{00000000-0005-0000-0000-000064000000}"/>
    <cellStyle name="Komma 4 2 6 2" xfId="792" xr:uid="{00000000-0005-0000-0000-000064000000}"/>
    <cellStyle name="Komma 4 2 7" xfId="534" xr:uid="{00000000-0005-0000-0000-000064000000}"/>
    <cellStyle name="Komma 4 3" xfId="25" xr:uid="{00000000-0005-0000-0000-00006C000000}"/>
    <cellStyle name="Komma 4 3 2" xfId="57" xr:uid="{00000000-0005-0000-0000-00006D000000}"/>
    <cellStyle name="Komma 4 3 2 2" xfId="121" xr:uid="{00000000-0005-0000-0000-00006E000000}"/>
    <cellStyle name="Komma 4 3 2 2 2" xfId="250" xr:uid="{00000000-0005-0000-0000-00006E000000}"/>
    <cellStyle name="Komma 4 3 2 2 2 2" xfId="508" xr:uid="{00000000-0005-0000-0000-00006E000000}"/>
    <cellStyle name="Komma 4 3 2 2 2 2 2" xfId="1024" xr:uid="{00000000-0005-0000-0000-00006E000000}"/>
    <cellStyle name="Komma 4 3 2 2 2 3" xfId="766" xr:uid="{00000000-0005-0000-0000-00006E000000}"/>
    <cellStyle name="Komma 4 3 2 2 3" xfId="379" xr:uid="{00000000-0005-0000-0000-00006E000000}"/>
    <cellStyle name="Komma 4 3 2 2 3 2" xfId="895" xr:uid="{00000000-0005-0000-0000-00006E000000}"/>
    <cellStyle name="Komma 4 3 2 2 4" xfId="637" xr:uid="{00000000-0005-0000-0000-00006E000000}"/>
    <cellStyle name="Komma 4 3 2 3" xfId="186" xr:uid="{00000000-0005-0000-0000-00006D000000}"/>
    <cellStyle name="Komma 4 3 2 3 2" xfId="444" xr:uid="{00000000-0005-0000-0000-00006D000000}"/>
    <cellStyle name="Komma 4 3 2 3 2 2" xfId="960" xr:uid="{00000000-0005-0000-0000-00006D000000}"/>
    <cellStyle name="Komma 4 3 2 3 3" xfId="702" xr:uid="{00000000-0005-0000-0000-00006D000000}"/>
    <cellStyle name="Komma 4 3 2 4" xfId="315" xr:uid="{00000000-0005-0000-0000-00006D000000}"/>
    <cellStyle name="Komma 4 3 2 4 2" xfId="831" xr:uid="{00000000-0005-0000-0000-00006D000000}"/>
    <cellStyle name="Komma 4 3 2 5" xfId="573" xr:uid="{00000000-0005-0000-0000-00006D000000}"/>
    <cellStyle name="Komma 4 3 3" xfId="89" xr:uid="{00000000-0005-0000-0000-00006F000000}"/>
    <cellStyle name="Komma 4 3 3 2" xfId="218" xr:uid="{00000000-0005-0000-0000-00006F000000}"/>
    <cellStyle name="Komma 4 3 3 2 2" xfId="476" xr:uid="{00000000-0005-0000-0000-00006F000000}"/>
    <cellStyle name="Komma 4 3 3 2 2 2" xfId="992" xr:uid="{00000000-0005-0000-0000-00006F000000}"/>
    <cellStyle name="Komma 4 3 3 2 3" xfId="734" xr:uid="{00000000-0005-0000-0000-00006F000000}"/>
    <cellStyle name="Komma 4 3 3 3" xfId="347" xr:uid="{00000000-0005-0000-0000-00006F000000}"/>
    <cellStyle name="Komma 4 3 3 3 2" xfId="863" xr:uid="{00000000-0005-0000-0000-00006F000000}"/>
    <cellStyle name="Komma 4 3 3 4" xfId="605" xr:uid="{00000000-0005-0000-0000-00006F000000}"/>
    <cellStyle name="Komma 4 3 4" xfId="154" xr:uid="{00000000-0005-0000-0000-00006C000000}"/>
    <cellStyle name="Komma 4 3 4 2" xfId="412" xr:uid="{00000000-0005-0000-0000-00006C000000}"/>
    <cellStyle name="Komma 4 3 4 2 2" xfId="928" xr:uid="{00000000-0005-0000-0000-00006C000000}"/>
    <cellStyle name="Komma 4 3 4 3" xfId="670" xr:uid="{00000000-0005-0000-0000-00006C000000}"/>
    <cellStyle name="Komma 4 3 5" xfId="283" xr:uid="{00000000-0005-0000-0000-00006C000000}"/>
    <cellStyle name="Komma 4 3 5 2" xfId="799" xr:uid="{00000000-0005-0000-0000-00006C000000}"/>
    <cellStyle name="Komma 4 3 6" xfId="541" xr:uid="{00000000-0005-0000-0000-00006C000000}"/>
    <cellStyle name="Komma 4 4" xfId="41" xr:uid="{00000000-0005-0000-0000-000070000000}"/>
    <cellStyle name="Komma 4 4 2" xfId="105" xr:uid="{00000000-0005-0000-0000-000071000000}"/>
    <cellStyle name="Komma 4 4 2 2" xfId="234" xr:uid="{00000000-0005-0000-0000-000071000000}"/>
    <cellStyle name="Komma 4 4 2 2 2" xfId="492" xr:uid="{00000000-0005-0000-0000-000071000000}"/>
    <cellStyle name="Komma 4 4 2 2 2 2" xfId="1008" xr:uid="{00000000-0005-0000-0000-000071000000}"/>
    <cellStyle name="Komma 4 4 2 2 3" xfId="750" xr:uid="{00000000-0005-0000-0000-000071000000}"/>
    <cellStyle name="Komma 4 4 2 3" xfId="363" xr:uid="{00000000-0005-0000-0000-000071000000}"/>
    <cellStyle name="Komma 4 4 2 3 2" xfId="879" xr:uid="{00000000-0005-0000-0000-000071000000}"/>
    <cellStyle name="Komma 4 4 2 4" xfId="621" xr:uid="{00000000-0005-0000-0000-000071000000}"/>
    <cellStyle name="Komma 4 4 3" xfId="170" xr:uid="{00000000-0005-0000-0000-000070000000}"/>
    <cellStyle name="Komma 4 4 3 2" xfId="428" xr:uid="{00000000-0005-0000-0000-000070000000}"/>
    <cellStyle name="Komma 4 4 3 2 2" xfId="944" xr:uid="{00000000-0005-0000-0000-000070000000}"/>
    <cellStyle name="Komma 4 4 3 3" xfId="686" xr:uid="{00000000-0005-0000-0000-000070000000}"/>
    <cellStyle name="Komma 4 4 4" xfId="299" xr:uid="{00000000-0005-0000-0000-000070000000}"/>
    <cellStyle name="Komma 4 4 4 2" xfId="815" xr:uid="{00000000-0005-0000-0000-000070000000}"/>
    <cellStyle name="Komma 4 4 5" xfId="557" xr:uid="{00000000-0005-0000-0000-000070000000}"/>
    <cellStyle name="Komma 4 5" xfId="73" xr:uid="{00000000-0005-0000-0000-000072000000}"/>
    <cellStyle name="Komma 4 5 2" xfId="202" xr:uid="{00000000-0005-0000-0000-000072000000}"/>
    <cellStyle name="Komma 4 5 2 2" xfId="460" xr:uid="{00000000-0005-0000-0000-000072000000}"/>
    <cellStyle name="Komma 4 5 2 2 2" xfId="976" xr:uid="{00000000-0005-0000-0000-000072000000}"/>
    <cellStyle name="Komma 4 5 2 3" xfId="718" xr:uid="{00000000-0005-0000-0000-000072000000}"/>
    <cellStyle name="Komma 4 5 3" xfId="331" xr:uid="{00000000-0005-0000-0000-000072000000}"/>
    <cellStyle name="Komma 4 5 3 2" xfId="847" xr:uid="{00000000-0005-0000-0000-000072000000}"/>
    <cellStyle name="Komma 4 5 4" xfId="589" xr:uid="{00000000-0005-0000-0000-000072000000}"/>
    <cellStyle name="Komma 4 6" xfId="139" xr:uid="{00000000-0005-0000-0000-000063000000}"/>
    <cellStyle name="Komma 4 6 2" xfId="397" xr:uid="{00000000-0005-0000-0000-000063000000}"/>
    <cellStyle name="Komma 4 6 2 2" xfId="913" xr:uid="{00000000-0005-0000-0000-000063000000}"/>
    <cellStyle name="Komma 4 6 3" xfId="655" xr:uid="{00000000-0005-0000-0000-000063000000}"/>
    <cellStyle name="Komma 4 7" xfId="268" xr:uid="{00000000-0005-0000-0000-000063000000}"/>
    <cellStyle name="Komma 4 7 2" xfId="784" xr:uid="{00000000-0005-0000-0000-000063000000}"/>
    <cellStyle name="Komma 4 8" xfId="526" xr:uid="{00000000-0005-0000-0000-000063000000}"/>
    <cellStyle name="Komma 5" xfId="11" xr:uid="{00000000-0005-0000-0000-000073000000}"/>
    <cellStyle name="Komma 5 2" xfId="29" xr:uid="{00000000-0005-0000-0000-000074000000}"/>
    <cellStyle name="Komma 5 2 2" xfId="61" xr:uid="{00000000-0005-0000-0000-000075000000}"/>
    <cellStyle name="Komma 5 2 2 2" xfId="125" xr:uid="{00000000-0005-0000-0000-000076000000}"/>
    <cellStyle name="Komma 5 2 2 2 2" xfId="254" xr:uid="{00000000-0005-0000-0000-000076000000}"/>
    <cellStyle name="Komma 5 2 2 2 2 2" xfId="512" xr:uid="{00000000-0005-0000-0000-000076000000}"/>
    <cellStyle name="Komma 5 2 2 2 2 2 2" xfId="1028" xr:uid="{00000000-0005-0000-0000-000076000000}"/>
    <cellStyle name="Komma 5 2 2 2 2 3" xfId="770" xr:uid="{00000000-0005-0000-0000-000076000000}"/>
    <cellStyle name="Komma 5 2 2 2 3" xfId="383" xr:uid="{00000000-0005-0000-0000-000076000000}"/>
    <cellStyle name="Komma 5 2 2 2 3 2" xfId="899" xr:uid="{00000000-0005-0000-0000-000076000000}"/>
    <cellStyle name="Komma 5 2 2 2 4" xfId="641" xr:uid="{00000000-0005-0000-0000-000076000000}"/>
    <cellStyle name="Komma 5 2 2 3" xfId="190" xr:uid="{00000000-0005-0000-0000-000075000000}"/>
    <cellStyle name="Komma 5 2 2 3 2" xfId="448" xr:uid="{00000000-0005-0000-0000-000075000000}"/>
    <cellStyle name="Komma 5 2 2 3 2 2" xfId="964" xr:uid="{00000000-0005-0000-0000-000075000000}"/>
    <cellStyle name="Komma 5 2 2 3 3" xfId="706" xr:uid="{00000000-0005-0000-0000-000075000000}"/>
    <cellStyle name="Komma 5 2 2 4" xfId="319" xr:uid="{00000000-0005-0000-0000-000075000000}"/>
    <cellStyle name="Komma 5 2 2 4 2" xfId="835" xr:uid="{00000000-0005-0000-0000-000075000000}"/>
    <cellStyle name="Komma 5 2 2 5" xfId="577" xr:uid="{00000000-0005-0000-0000-000075000000}"/>
    <cellStyle name="Komma 5 2 3" xfId="93" xr:uid="{00000000-0005-0000-0000-000077000000}"/>
    <cellStyle name="Komma 5 2 3 2" xfId="222" xr:uid="{00000000-0005-0000-0000-000077000000}"/>
    <cellStyle name="Komma 5 2 3 2 2" xfId="480" xr:uid="{00000000-0005-0000-0000-000077000000}"/>
    <cellStyle name="Komma 5 2 3 2 2 2" xfId="996" xr:uid="{00000000-0005-0000-0000-000077000000}"/>
    <cellStyle name="Komma 5 2 3 2 3" xfId="738" xr:uid="{00000000-0005-0000-0000-000077000000}"/>
    <cellStyle name="Komma 5 2 3 3" xfId="351" xr:uid="{00000000-0005-0000-0000-000077000000}"/>
    <cellStyle name="Komma 5 2 3 3 2" xfId="867" xr:uid="{00000000-0005-0000-0000-000077000000}"/>
    <cellStyle name="Komma 5 2 3 4" xfId="609" xr:uid="{00000000-0005-0000-0000-000077000000}"/>
    <cellStyle name="Komma 5 2 4" xfId="158" xr:uid="{00000000-0005-0000-0000-000074000000}"/>
    <cellStyle name="Komma 5 2 4 2" xfId="416" xr:uid="{00000000-0005-0000-0000-000074000000}"/>
    <cellStyle name="Komma 5 2 4 2 2" xfId="932" xr:uid="{00000000-0005-0000-0000-000074000000}"/>
    <cellStyle name="Komma 5 2 4 3" xfId="674" xr:uid="{00000000-0005-0000-0000-000074000000}"/>
    <cellStyle name="Komma 5 2 5" xfId="287" xr:uid="{00000000-0005-0000-0000-000074000000}"/>
    <cellStyle name="Komma 5 2 5 2" xfId="803" xr:uid="{00000000-0005-0000-0000-000074000000}"/>
    <cellStyle name="Komma 5 2 6" xfId="545" xr:uid="{00000000-0005-0000-0000-000074000000}"/>
    <cellStyle name="Komma 5 3" xfId="45" xr:uid="{00000000-0005-0000-0000-000078000000}"/>
    <cellStyle name="Komma 5 3 2" xfId="109" xr:uid="{00000000-0005-0000-0000-000079000000}"/>
    <cellStyle name="Komma 5 3 2 2" xfId="238" xr:uid="{00000000-0005-0000-0000-000079000000}"/>
    <cellStyle name="Komma 5 3 2 2 2" xfId="496" xr:uid="{00000000-0005-0000-0000-000079000000}"/>
    <cellStyle name="Komma 5 3 2 2 2 2" xfId="1012" xr:uid="{00000000-0005-0000-0000-000079000000}"/>
    <cellStyle name="Komma 5 3 2 2 3" xfId="754" xr:uid="{00000000-0005-0000-0000-000079000000}"/>
    <cellStyle name="Komma 5 3 2 3" xfId="367" xr:uid="{00000000-0005-0000-0000-000079000000}"/>
    <cellStyle name="Komma 5 3 2 3 2" xfId="883" xr:uid="{00000000-0005-0000-0000-000079000000}"/>
    <cellStyle name="Komma 5 3 2 4" xfId="625" xr:uid="{00000000-0005-0000-0000-000079000000}"/>
    <cellStyle name="Komma 5 3 3" xfId="174" xr:uid="{00000000-0005-0000-0000-000078000000}"/>
    <cellStyle name="Komma 5 3 3 2" xfId="432" xr:uid="{00000000-0005-0000-0000-000078000000}"/>
    <cellStyle name="Komma 5 3 3 2 2" xfId="948" xr:uid="{00000000-0005-0000-0000-000078000000}"/>
    <cellStyle name="Komma 5 3 3 3" xfId="690" xr:uid="{00000000-0005-0000-0000-000078000000}"/>
    <cellStyle name="Komma 5 3 4" xfId="303" xr:uid="{00000000-0005-0000-0000-000078000000}"/>
    <cellStyle name="Komma 5 3 4 2" xfId="819" xr:uid="{00000000-0005-0000-0000-000078000000}"/>
    <cellStyle name="Komma 5 3 5" xfId="561" xr:uid="{00000000-0005-0000-0000-000078000000}"/>
    <cellStyle name="Komma 5 4" xfId="77" xr:uid="{00000000-0005-0000-0000-00007A000000}"/>
    <cellStyle name="Komma 5 4 2" xfId="206" xr:uid="{00000000-0005-0000-0000-00007A000000}"/>
    <cellStyle name="Komma 5 4 2 2" xfId="464" xr:uid="{00000000-0005-0000-0000-00007A000000}"/>
    <cellStyle name="Komma 5 4 2 2 2" xfId="980" xr:uid="{00000000-0005-0000-0000-00007A000000}"/>
    <cellStyle name="Komma 5 4 2 3" xfId="722" xr:uid="{00000000-0005-0000-0000-00007A000000}"/>
    <cellStyle name="Komma 5 4 3" xfId="335" xr:uid="{00000000-0005-0000-0000-00007A000000}"/>
    <cellStyle name="Komma 5 4 3 2" xfId="851" xr:uid="{00000000-0005-0000-0000-00007A000000}"/>
    <cellStyle name="Komma 5 4 4" xfId="593" xr:uid="{00000000-0005-0000-0000-00007A000000}"/>
    <cellStyle name="Komma 5 5" xfId="143" xr:uid="{00000000-0005-0000-0000-000073000000}"/>
    <cellStyle name="Komma 5 5 2" xfId="401" xr:uid="{00000000-0005-0000-0000-000073000000}"/>
    <cellStyle name="Komma 5 5 2 2" xfId="917" xr:uid="{00000000-0005-0000-0000-000073000000}"/>
    <cellStyle name="Komma 5 5 3" xfId="659" xr:uid="{00000000-0005-0000-0000-000073000000}"/>
    <cellStyle name="Komma 5 6" xfId="272" xr:uid="{00000000-0005-0000-0000-000073000000}"/>
    <cellStyle name="Komma 5 6 2" xfId="788" xr:uid="{00000000-0005-0000-0000-000073000000}"/>
    <cellStyle name="Komma 5 7" xfId="530" xr:uid="{00000000-0005-0000-0000-000073000000}"/>
    <cellStyle name="Komma 6" xfId="3" xr:uid="{00000000-0005-0000-0000-00007B000000}"/>
    <cellStyle name="Komma 6 2" xfId="53" xr:uid="{00000000-0005-0000-0000-00007C000000}"/>
    <cellStyle name="Komma 6 2 2" xfId="117" xr:uid="{00000000-0005-0000-0000-00007D000000}"/>
    <cellStyle name="Komma 6 2 2 2" xfId="246" xr:uid="{00000000-0005-0000-0000-00007D000000}"/>
    <cellStyle name="Komma 6 2 2 2 2" xfId="504" xr:uid="{00000000-0005-0000-0000-00007D000000}"/>
    <cellStyle name="Komma 6 2 2 2 2 2" xfId="1020" xr:uid="{00000000-0005-0000-0000-00007D000000}"/>
    <cellStyle name="Komma 6 2 2 2 3" xfId="762" xr:uid="{00000000-0005-0000-0000-00007D000000}"/>
    <cellStyle name="Komma 6 2 2 3" xfId="375" xr:uid="{00000000-0005-0000-0000-00007D000000}"/>
    <cellStyle name="Komma 6 2 2 3 2" xfId="891" xr:uid="{00000000-0005-0000-0000-00007D000000}"/>
    <cellStyle name="Komma 6 2 2 4" xfId="633" xr:uid="{00000000-0005-0000-0000-00007D000000}"/>
    <cellStyle name="Komma 6 2 3" xfId="182" xr:uid="{00000000-0005-0000-0000-00007C000000}"/>
    <cellStyle name="Komma 6 2 3 2" xfId="440" xr:uid="{00000000-0005-0000-0000-00007C000000}"/>
    <cellStyle name="Komma 6 2 3 2 2" xfId="956" xr:uid="{00000000-0005-0000-0000-00007C000000}"/>
    <cellStyle name="Komma 6 2 3 3" xfId="698" xr:uid="{00000000-0005-0000-0000-00007C000000}"/>
    <cellStyle name="Komma 6 2 4" xfId="311" xr:uid="{00000000-0005-0000-0000-00007C000000}"/>
    <cellStyle name="Komma 6 2 4 2" xfId="827" xr:uid="{00000000-0005-0000-0000-00007C000000}"/>
    <cellStyle name="Komma 6 2 5" xfId="569" xr:uid="{00000000-0005-0000-0000-00007C000000}"/>
    <cellStyle name="Komma 6 3" xfId="85" xr:uid="{00000000-0005-0000-0000-00007E000000}"/>
    <cellStyle name="Komma 6 3 2" xfId="214" xr:uid="{00000000-0005-0000-0000-00007E000000}"/>
    <cellStyle name="Komma 6 3 2 2" xfId="472" xr:uid="{00000000-0005-0000-0000-00007E000000}"/>
    <cellStyle name="Komma 6 3 2 2 2" xfId="988" xr:uid="{00000000-0005-0000-0000-00007E000000}"/>
    <cellStyle name="Komma 6 3 2 3" xfId="730" xr:uid="{00000000-0005-0000-0000-00007E000000}"/>
    <cellStyle name="Komma 6 3 3" xfId="343" xr:uid="{00000000-0005-0000-0000-00007E000000}"/>
    <cellStyle name="Komma 6 3 3 2" xfId="859" xr:uid="{00000000-0005-0000-0000-00007E000000}"/>
    <cellStyle name="Komma 6 3 4" xfId="601" xr:uid="{00000000-0005-0000-0000-00007E000000}"/>
    <cellStyle name="Komma 6 4" xfId="135" xr:uid="{00000000-0005-0000-0000-00007B000000}"/>
    <cellStyle name="Komma 6 4 2" xfId="393" xr:uid="{00000000-0005-0000-0000-00007B000000}"/>
    <cellStyle name="Komma 6 4 2 2" xfId="909" xr:uid="{00000000-0005-0000-0000-00007B000000}"/>
    <cellStyle name="Komma 6 4 3" xfId="651" xr:uid="{00000000-0005-0000-0000-00007B000000}"/>
    <cellStyle name="Komma 6 5" xfId="264" xr:uid="{00000000-0005-0000-0000-00007B000000}"/>
    <cellStyle name="Komma 6 5 2" xfId="780" xr:uid="{00000000-0005-0000-0000-00007B000000}"/>
    <cellStyle name="Komma 6 6" xfId="522" xr:uid="{00000000-0005-0000-0000-00007B000000}"/>
    <cellStyle name="Komma 7" xfId="37" xr:uid="{00000000-0005-0000-0000-00007F000000}"/>
    <cellStyle name="Komma 7 2" xfId="101" xr:uid="{00000000-0005-0000-0000-000080000000}"/>
    <cellStyle name="Komma 7 2 2" xfId="230" xr:uid="{00000000-0005-0000-0000-000080000000}"/>
    <cellStyle name="Komma 7 2 2 2" xfId="488" xr:uid="{00000000-0005-0000-0000-000080000000}"/>
    <cellStyle name="Komma 7 2 2 2 2" xfId="1004" xr:uid="{00000000-0005-0000-0000-000080000000}"/>
    <cellStyle name="Komma 7 2 2 3" xfId="746" xr:uid="{00000000-0005-0000-0000-000080000000}"/>
    <cellStyle name="Komma 7 2 3" xfId="359" xr:uid="{00000000-0005-0000-0000-000080000000}"/>
    <cellStyle name="Komma 7 2 3 2" xfId="875" xr:uid="{00000000-0005-0000-0000-000080000000}"/>
    <cellStyle name="Komma 7 2 4" xfId="617" xr:uid="{00000000-0005-0000-0000-000080000000}"/>
    <cellStyle name="Komma 7 3" xfId="166" xr:uid="{00000000-0005-0000-0000-00007F000000}"/>
    <cellStyle name="Komma 7 3 2" xfId="424" xr:uid="{00000000-0005-0000-0000-00007F000000}"/>
    <cellStyle name="Komma 7 3 2 2" xfId="940" xr:uid="{00000000-0005-0000-0000-00007F000000}"/>
    <cellStyle name="Komma 7 3 3" xfId="682" xr:uid="{00000000-0005-0000-0000-00007F000000}"/>
    <cellStyle name="Komma 7 4" xfId="295" xr:uid="{00000000-0005-0000-0000-00007F000000}"/>
    <cellStyle name="Komma 7 4 2" xfId="811" xr:uid="{00000000-0005-0000-0000-00007F000000}"/>
    <cellStyle name="Komma 7 5" xfId="553" xr:uid="{00000000-0005-0000-0000-00007F000000}"/>
    <cellStyle name="Komma 8" xfId="69" xr:uid="{00000000-0005-0000-0000-000081000000}"/>
    <cellStyle name="Komma 8 2" xfId="198" xr:uid="{00000000-0005-0000-0000-000081000000}"/>
    <cellStyle name="Komma 8 2 2" xfId="456" xr:uid="{00000000-0005-0000-0000-000081000000}"/>
    <cellStyle name="Komma 8 2 2 2" xfId="972" xr:uid="{00000000-0005-0000-0000-000081000000}"/>
    <cellStyle name="Komma 8 2 3" xfId="714" xr:uid="{00000000-0005-0000-0000-000081000000}"/>
    <cellStyle name="Komma 8 3" xfId="327" xr:uid="{00000000-0005-0000-0000-000081000000}"/>
    <cellStyle name="Komma 8 3 2" xfId="843" xr:uid="{00000000-0005-0000-0000-000081000000}"/>
    <cellStyle name="Komma 8 4" xfId="585" xr:uid="{00000000-0005-0000-0000-000081000000}"/>
    <cellStyle name="Komma 9" xfId="2" xr:uid="{00000000-0005-0000-0000-00002F000000}"/>
    <cellStyle name="Komma 9 2" xfId="134" xr:uid="{00000000-0005-0000-0000-00002F000000}"/>
    <cellStyle name="Komma 9 2 2" xfId="392" xr:uid="{00000000-0005-0000-0000-00002F000000}"/>
    <cellStyle name="Komma 9 2 2 2" xfId="908" xr:uid="{00000000-0005-0000-0000-00002F000000}"/>
    <cellStyle name="Komma 9 2 3" xfId="650" xr:uid="{00000000-0005-0000-0000-00002F000000}"/>
    <cellStyle name="Komma 9 3" xfId="263" xr:uid="{00000000-0005-0000-0000-00002F000000}"/>
    <cellStyle name="Komma 9 3 2" xfId="779" xr:uid="{00000000-0005-0000-0000-00002F000000}"/>
    <cellStyle name="Komma 9 4" xfId="521" xr:uid="{00000000-0005-0000-0000-00002F000000}"/>
    <cellStyle name="Standard" xfId="0" builtinId="0"/>
    <cellStyle name="Standard 2" xfId="20" xr:uid="{00000000-0005-0000-0000-000083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4" t="s">
        <v>65</v>
      </c>
      <c r="L1" s="164"/>
      <c r="M1" s="163" t="s">
        <v>18</v>
      </c>
      <c r="N1" s="163"/>
      <c r="O1" s="163"/>
      <c r="P1" s="162" t="s">
        <v>16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125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65" t="s">
        <v>1</v>
      </c>
      <c r="K3" s="165"/>
      <c r="L3" s="116" t="s">
        <v>78</v>
      </c>
      <c r="M3" s="116" t="s">
        <v>78</v>
      </c>
      <c r="N3" s="116" t="s">
        <v>78</v>
      </c>
      <c r="O3" s="116" t="s">
        <v>78</v>
      </c>
      <c r="P3" s="116" t="s">
        <v>78</v>
      </c>
      <c r="Q3" s="116" t="s">
        <v>78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3" t="s">
        <v>47</v>
      </c>
      <c r="C4" s="154"/>
      <c r="D4" s="30" t="s">
        <v>84</v>
      </c>
      <c r="E4" s="30" t="s">
        <v>85</v>
      </c>
      <c r="F4" s="30" t="s">
        <v>86</v>
      </c>
      <c r="G4" s="30" t="s">
        <v>87</v>
      </c>
      <c r="H4" s="30" t="s">
        <v>86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Eisten</v>
      </c>
      <c r="N4" s="30" t="str">
        <f t="shared" si="0"/>
        <v>Lorup</v>
      </c>
      <c r="O4" s="30" t="str">
        <f t="shared" si="0"/>
        <v>Neubörger</v>
      </c>
      <c r="P4" s="30" t="str">
        <f t="shared" si="0"/>
        <v>Lorup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6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56" t="str">
        <f>'Übersicht Gruppen'!B2</f>
        <v>Sögel II</v>
      </c>
      <c r="C6" s="157"/>
      <c r="D6" s="36">
        <f>'Übersicht Gruppen'!C2</f>
        <v>0</v>
      </c>
      <c r="E6" s="36">
        <f>'Übersicht Gruppen'!D2</f>
        <v>942</v>
      </c>
      <c r="F6" s="36">
        <f>'Übersicht Gruppen'!E2</f>
        <v>945.2</v>
      </c>
      <c r="G6" s="36">
        <f>'Übersicht Gruppen'!F2</f>
        <v>947.1</v>
      </c>
      <c r="H6" s="36">
        <f>'Übersicht Gruppen'!G2</f>
        <v>941.90000000000009</v>
      </c>
      <c r="I6" s="36">
        <f>'Übersicht Gruppen'!H2</f>
        <v>0</v>
      </c>
      <c r="J6" s="37">
        <f>'Übersicht Gruppen'!I2</f>
        <v>944.05000000000007</v>
      </c>
      <c r="K6" s="38">
        <f t="shared" ref="K6:K11" si="1">SUM(D6:I6)</f>
        <v>3776.2000000000003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944.05000000000007</v>
      </c>
      <c r="U6" s="38">
        <f>SUM(S6+K6)</f>
        <v>3776.2000000000003</v>
      </c>
      <c r="V6" s="161"/>
    </row>
    <row r="7" spans="1:22" ht="20.25" customHeight="1" x14ac:dyDescent="0.3">
      <c r="A7" s="39">
        <v>2</v>
      </c>
      <c r="B7" s="158" t="str">
        <f>'Übersicht Gruppen'!B3</f>
        <v>Neubörger I</v>
      </c>
      <c r="C7" s="159"/>
      <c r="D7" s="40">
        <f>'Übersicht Gruppen'!C3</f>
        <v>0</v>
      </c>
      <c r="E7" s="40">
        <f>'Übersicht Gruppen'!D3</f>
        <v>945.5</v>
      </c>
      <c r="F7" s="40">
        <f>'Übersicht Gruppen'!E3</f>
        <v>938.40000000000009</v>
      </c>
      <c r="G7" s="40">
        <f>'Übersicht Gruppen'!F3</f>
        <v>940.3</v>
      </c>
      <c r="H7" s="40">
        <f>'Übersicht Gruppen'!G3</f>
        <v>943.7</v>
      </c>
      <c r="I7" s="40">
        <f>'Übersicht Gruppen'!H3</f>
        <v>0</v>
      </c>
      <c r="J7" s="41">
        <f>'Übersicht Gruppen'!I3</f>
        <v>941.97499999999991</v>
      </c>
      <c r="K7" s="42">
        <f t="shared" si="1"/>
        <v>3767.8999999999996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941.97499999999991</v>
      </c>
      <c r="U7" s="42">
        <f t="shared" ref="U7:U11" si="3">SUM(S7+K7)</f>
        <v>3767.8999999999996</v>
      </c>
      <c r="V7" s="42">
        <f>(U6-U7)*-1</f>
        <v>-8.3000000000006366</v>
      </c>
    </row>
    <row r="8" spans="1:22" ht="20.25" customHeight="1" x14ac:dyDescent="0.3">
      <c r="A8" s="43">
        <v>3</v>
      </c>
      <c r="B8" s="156" t="str">
        <f>'Übersicht Gruppen'!B4</f>
        <v>Lorup IV</v>
      </c>
      <c r="C8" s="157"/>
      <c r="D8" s="36">
        <f>'Übersicht Gruppen'!C4</f>
        <v>0</v>
      </c>
      <c r="E8" s="36">
        <f>'Übersicht Gruppen'!D4</f>
        <v>940.69999999999993</v>
      </c>
      <c r="F8" s="36">
        <f>'Übersicht Gruppen'!E4</f>
        <v>937.8</v>
      </c>
      <c r="G8" s="36">
        <f>'Übersicht Gruppen'!F4</f>
        <v>942.90000000000009</v>
      </c>
      <c r="H8" s="36">
        <f>'Übersicht Gruppen'!G4</f>
        <v>943.59999999999991</v>
      </c>
      <c r="I8" s="36">
        <f>'Übersicht Gruppen'!H4</f>
        <v>0</v>
      </c>
      <c r="J8" s="37">
        <f>'Übersicht Gruppen'!I4</f>
        <v>941.25</v>
      </c>
      <c r="K8" s="38">
        <f t="shared" si="1"/>
        <v>3765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941.25</v>
      </c>
      <c r="U8" s="38">
        <f t="shared" si="3"/>
        <v>3765</v>
      </c>
      <c r="V8" s="38">
        <f t="shared" ref="V8:V11" si="4">(U7-U8)*-1</f>
        <v>-2.8999999999996362</v>
      </c>
    </row>
    <row r="9" spans="1:22" ht="20.25" customHeight="1" x14ac:dyDescent="0.3">
      <c r="A9" s="29">
        <v>4</v>
      </c>
      <c r="B9" s="158" t="str">
        <f>'Übersicht Gruppen'!B5</f>
        <v>Eisten I</v>
      </c>
      <c r="C9" s="159"/>
      <c r="D9" s="40">
        <f>'Übersicht Gruppen'!C5</f>
        <v>0</v>
      </c>
      <c r="E9" s="40">
        <f>'Übersicht Gruppen'!D5</f>
        <v>941.2</v>
      </c>
      <c r="F9" s="40">
        <f>'Übersicht Gruppen'!E5</f>
        <v>931.90000000000009</v>
      </c>
      <c r="G9" s="40">
        <f>'Übersicht Gruppen'!F5</f>
        <v>936.7</v>
      </c>
      <c r="H9" s="40">
        <f>'Übersicht Gruppen'!G5</f>
        <v>939.59999999999991</v>
      </c>
      <c r="I9" s="40">
        <f>'Übersicht Gruppen'!H5</f>
        <v>0</v>
      </c>
      <c r="J9" s="41">
        <f>'Übersicht Gruppen'!I5</f>
        <v>937.35</v>
      </c>
      <c r="K9" s="42">
        <f t="shared" si="1"/>
        <v>3749.4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937.35</v>
      </c>
      <c r="U9" s="42">
        <f t="shared" si="3"/>
        <v>3749.4</v>
      </c>
      <c r="V9" s="42">
        <f t="shared" si="4"/>
        <v>-15.599999999999909</v>
      </c>
    </row>
    <row r="10" spans="1:22" ht="20.25" customHeight="1" x14ac:dyDescent="0.3">
      <c r="A10" s="44">
        <v>5</v>
      </c>
      <c r="B10" s="156" t="str">
        <f>'Übersicht Gruppen'!B6</f>
        <v>Breddenberg III</v>
      </c>
      <c r="C10" s="157"/>
      <c r="D10" s="36">
        <f>'Übersicht Gruppen'!C6</f>
        <v>0</v>
      </c>
      <c r="E10" s="36">
        <f>'Übersicht Gruppen'!D6</f>
        <v>931.30000000000007</v>
      </c>
      <c r="F10" s="36">
        <f>'Übersicht Gruppen'!E6</f>
        <v>935.7</v>
      </c>
      <c r="G10" s="36">
        <f>'Übersicht Gruppen'!F6</f>
        <v>930.8</v>
      </c>
      <c r="H10" s="36">
        <f>'Übersicht Gruppen'!G6</f>
        <v>928.5</v>
      </c>
      <c r="I10" s="36">
        <f>'Übersicht Gruppen'!H6</f>
        <v>0</v>
      </c>
      <c r="J10" s="37">
        <f>'Übersicht Gruppen'!I6</f>
        <v>931.57500000000005</v>
      </c>
      <c r="K10" s="38">
        <f t="shared" si="1"/>
        <v>3726.3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931.57500000000005</v>
      </c>
      <c r="U10" s="38">
        <f t="shared" si="3"/>
        <v>3726.3</v>
      </c>
      <c r="V10" s="38">
        <f t="shared" si="4"/>
        <v>-23.099999999999909</v>
      </c>
    </row>
    <row r="11" spans="1:22" ht="20.25" customHeight="1" x14ac:dyDescent="0.3">
      <c r="A11" s="45">
        <v>6</v>
      </c>
      <c r="B11" s="158" t="str">
        <f>'Übersicht Gruppen'!B7</f>
        <v>Lorup III</v>
      </c>
      <c r="C11" s="159"/>
      <c r="D11" s="40">
        <f>'Übersicht Gruppen'!C7</f>
        <v>0</v>
      </c>
      <c r="E11" s="40">
        <f>'Übersicht Gruppen'!D7</f>
        <v>930</v>
      </c>
      <c r="F11" s="40">
        <f>'Übersicht Gruppen'!E7</f>
        <v>926.9</v>
      </c>
      <c r="G11" s="40">
        <f>'Übersicht Gruppen'!F7</f>
        <v>933.80000000000007</v>
      </c>
      <c r="H11" s="40">
        <f>'Übersicht Gruppen'!G7</f>
        <v>931.00000000000011</v>
      </c>
      <c r="I11" s="40">
        <f>'Übersicht Gruppen'!H7</f>
        <v>0</v>
      </c>
      <c r="J11" s="41">
        <f>'Übersicht Gruppen'!I7</f>
        <v>930.42500000000007</v>
      </c>
      <c r="K11" s="42">
        <f t="shared" si="1"/>
        <v>3721.7000000000003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930.42500000000007</v>
      </c>
      <c r="U11" s="42">
        <f t="shared" si="3"/>
        <v>3721.7000000000003</v>
      </c>
      <c r="V11" s="42">
        <f t="shared" si="4"/>
        <v>-4.5999999999999091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938.44999999999993</v>
      </c>
      <c r="F13" s="36">
        <f t="shared" si="5"/>
        <v>935.98333333333323</v>
      </c>
      <c r="G13" s="36">
        <f t="shared" si="5"/>
        <v>938.6</v>
      </c>
      <c r="H13" s="36">
        <f t="shared" si="5"/>
        <v>938.04999999999984</v>
      </c>
      <c r="I13" s="36">
        <f t="shared" si="5"/>
        <v>0</v>
      </c>
      <c r="J13" s="37">
        <f t="shared" si="5"/>
        <v>937.77083333333337</v>
      </c>
      <c r="K13" s="38">
        <f>SUM(K6:K11)/6</f>
        <v>3751.0833333333335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937.77083333333337</v>
      </c>
      <c r="U13" s="38">
        <f t="shared" si="5"/>
        <v>3751.0833333333335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6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Runde, Norbert</v>
      </c>
      <c r="C17" s="91" t="str">
        <f>'Übersicht Schützen'!B2</f>
        <v>Neubörger I</v>
      </c>
      <c r="D17" s="55">
        <f>'Übersicht Schützen'!C2</f>
        <v>0</v>
      </c>
      <c r="E17" s="38">
        <f>'Übersicht Schützen'!D2</f>
        <v>320.10000000000002</v>
      </c>
      <c r="F17" s="38">
        <f>'Übersicht Schützen'!E2</f>
        <v>317.60000000000002</v>
      </c>
      <c r="G17" s="38">
        <f>'Übersicht Schützen'!F2</f>
        <v>316.3</v>
      </c>
      <c r="H17" s="38">
        <f>'Übersicht Schützen'!G2</f>
        <v>319.2</v>
      </c>
      <c r="I17" s="38">
        <f>'Übersicht Schützen'!H2</f>
        <v>0</v>
      </c>
      <c r="J17" s="56">
        <f>'Übersicht Schützen'!I2</f>
        <v>318.3</v>
      </c>
      <c r="K17" s="38">
        <f>SUM(D17:I17)</f>
        <v>1273.2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318.3</v>
      </c>
      <c r="U17" s="38">
        <f>SUM(K17+S17)</f>
        <v>1273.2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Robbers, Heinz</v>
      </c>
      <c r="C18" s="92" t="str">
        <f>'Übersicht Schützen'!B3</f>
        <v>Sögel II</v>
      </c>
      <c r="D18" s="58">
        <f>'Übersicht Schützen'!C3</f>
        <v>0</v>
      </c>
      <c r="E18" s="42">
        <f>'Übersicht Schützen'!D3</f>
        <v>318.39999999999998</v>
      </c>
      <c r="F18" s="42">
        <f>'Übersicht Schützen'!E3</f>
        <v>318.3</v>
      </c>
      <c r="G18" s="42">
        <f>'Übersicht Schützen'!F3</f>
        <v>315.3</v>
      </c>
      <c r="H18" s="42">
        <f>'Übersicht Schützen'!G3</f>
        <v>318.3</v>
      </c>
      <c r="I18" s="42">
        <f>'Übersicht Schützen'!H3</f>
        <v>0</v>
      </c>
      <c r="J18" s="59">
        <f>'Übersicht Schützen'!I3</f>
        <v>317.57499999999999</v>
      </c>
      <c r="K18" s="42">
        <f>SUM(D18:I18)</f>
        <v>1270.3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317.57499999999999</v>
      </c>
      <c r="U18" s="42">
        <f t="shared" ref="U18:U52" si="7">SUM(K18+S18)</f>
        <v>1270.3</v>
      </c>
      <c r="V18" s="42">
        <f>(U17-U18)*-1</f>
        <v>-2.9000000000000909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>Thomas Pölking</v>
      </c>
      <c r="C19" s="91" t="str">
        <f>'Übersicht Schützen'!B4</f>
        <v>Lorup IV</v>
      </c>
      <c r="D19" s="55">
        <f>'Übersicht Schützen'!C4</f>
        <v>0</v>
      </c>
      <c r="E19" s="38">
        <f>'Übersicht Schützen'!D4</f>
        <v>316.3</v>
      </c>
      <c r="F19" s="38">
        <f>'Übersicht Schützen'!E4</f>
        <v>316</v>
      </c>
      <c r="G19" s="38">
        <f>'Übersicht Schützen'!F4</f>
        <v>313.2</v>
      </c>
      <c r="H19" s="38">
        <f>'Übersicht Schützen'!G4</f>
        <v>316.8</v>
      </c>
      <c r="I19" s="38">
        <f>'Übersicht Schützen'!H4</f>
        <v>0</v>
      </c>
      <c r="J19" s="56">
        <f>'Übersicht Schützen'!I4</f>
        <v>315.57499999999999</v>
      </c>
      <c r="K19" s="38">
        <f t="shared" ref="K19:K52" si="8">SUM(D19:I19)</f>
        <v>1262.3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315.57499999999999</v>
      </c>
      <c r="U19" s="38">
        <f t="shared" si="7"/>
        <v>1262.3</v>
      </c>
      <c r="V19" s="38">
        <f t="shared" ref="V19:V46" si="9">(U18-U19)*-1</f>
        <v>-8</v>
      </c>
    </row>
    <row r="20" spans="1:22" s="51" customFormat="1" ht="18" customHeight="1" x14ac:dyDescent="0.3">
      <c r="A20" s="52">
        <v>4</v>
      </c>
      <c r="B20" s="57" t="str">
        <f>'Übersicht Schützen'!A5</f>
        <v>Robbers, Bernd</v>
      </c>
      <c r="C20" s="92" t="str">
        <f>'Übersicht Schützen'!B5</f>
        <v>Sögel II</v>
      </c>
      <c r="D20" s="58">
        <f>'Übersicht Schützen'!C5</f>
        <v>0</v>
      </c>
      <c r="E20" s="42">
        <f>'Übersicht Schützen'!D5</f>
        <v>312.60000000000002</v>
      </c>
      <c r="F20" s="42">
        <f>'Übersicht Schützen'!E5</f>
        <v>317.7</v>
      </c>
      <c r="G20" s="42">
        <f>'Übersicht Schützen'!F5</f>
        <v>317.2</v>
      </c>
      <c r="H20" s="42">
        <f>'Übersicht Schützen'!G5</f>
        <v>314.8</v>
      </c>
      <c r="I20" s="42">
        <f>'Übersicht Schützen'!H5</f>
        <v>0</v>
      </c>
      <c r="J20" s="59">
        <f>'Übersicht Schützen'!I5</f>
        <v>315.57499999999999</v>
      </c>
      <c r="K20" s="42">
        <f t="shared" si="8"/>
        <v>1262.3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315.57499999999999</v>
      </c>
      <c r="U20" s="42">
        <f t="shared" si="7"/>
        <v>1262.3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Wotte, Frank</v>
      </c>
      <c r="C21" s="91" t="str">
        <f>'Übersicht Schützen'!B6</f>
        <v>Lorup III</v>
      </c>
      <c r="D21" s="55">
        <f>'Übersicht Schützen'!C6</f>
        <v>0</v>
      </c>
      <c r="E21" s="38">
        <f>'Übersicht Schützen'!D6</f>
        <v>314.7</v>
      </c>
      <c r="F21" s="38">
        <f>'Übersicht Schützen'!E6</f>
        <v>315.3</v>
      </c>
      <c r="G21" s="38">
        <f>'Übersicht Schützen'!F6</f>
        <v>314</v>
      </c>
      <c r="H21" s="38">
        <f>'Übersicht Schützen'!G6</f>
        <v>316.60000000000002</v>
      </c>
      <c r="I21" s="38">
        <f>'Übersicht Schützen'!H6</f>
        <v>0</v>
      </c>
      <c r="J21" s="56">
        <f>'Übersicht Schützen'!I6</f>
        <v>315.14999999999998</v>
      </c>
      <c r="K21" s="38">
        <f t="shared" si="8"/>
        <v>1260.5999999999999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315.14999999999998</v>
      </c>
      <c r="U21" s="38">
        <f t="shared" si="7"/>
        <v>1260.5999999999999</v>
      </c>
      <c r="V21" s="38">
        <f t="shared" si="9"/>
        <v>-1.7000000000000455</v>
      </c>
    </row>
    <row r="22" spans="1:22" s="51" customFormat="1" ht="18" customHeight="1" x14ac:dyDescent="0.3">
      <c r="A22" s="29">
        <v>6</v>
      </c>
      <c r="B22" s="57" t="str">
        <f>'Übersicht Schützen'!A7</f>
        <v>Baalmann, Günther</v>
      </c>
      <c r="C22" s="92" t="str">
        <f>'Übersicht Schützen'!B7</f>
        <v>Eisten I</v>
      </c>
      <c r="D22" s="58">
        <f>'Übersicht Schützen'!C7</f>
        <v>0</v>
      </c>
      <c r="E22" s="42">
        <f>'Übersicht Schützen'!D7</f>
        <v>318.5</v>
      </c>
      <c r="F22" s="42">
        <f>'Übersicht Schützen'!E7</f>
        <v>312.3</v>
      </c>
      <c r="G22" s="42">
        <f>'Übersicht Schützen'!F7</f>
        <v>314.7</v>
      </c>
      <c r="H22" s="42">
        <f>'Übersicht Schützen'!G7</f>
        <v>308.89999999999998</v>
      </c>
      <c r="I22" s="42">
        <f>'Übersicht Schützen'!H7</f>
        <v>0</v>
      </c>
      <c r="J22" s="59">
        <f>'Übersicht Schützen'!I7</f>
        <v>313.60000000000002</v>
      </c>
      <c r="K22" s="42">
        <f t="shared" si="8"/>
        <v>1254.4000000000001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313.60000000000002</v>
      </c>
      <c r="U22" s="42">
        <f t="shared" si="7"/>
        <v>1254.4000000000001</v>
      </c>
      <c r="V22" s="42">
        <f t="shared" si="9"/>
        <v>-6.1999999999998181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Plüster, Hans</v>
      </c>
      <c r="C23" s="91" t="str">
        <f>'Übersicht Schützen'!B8</f>
        <v>Breddenberg III</v>
      </c>
      <c r="D23" s="55">
        <f>'Übersicht Schützen'!C8</f>
        <v>0</v>
      </c>
      <c r="E23" s="38">
        <f>'Übersicht Schützen'!D8</f>
        <v>313.2</v>
      </c>
      <c r="F23" s="38">
        <f>'Übersicht Schützen'!E8</f>
        <v>314.60000000000002</v>
      </c>
      <c r="G23" s="38">
        <f>'Übersicht Schützen'!F8</f>
        <v>313.89999999999998</v>
      </c>
      <c r="H23" s="38">
        <f>'Übersicht Schützen'!G8</f>
        <v>311.8</v>
      </c>
      <c r="I23" s="38">
        <f>'Übersicht Schützen'!H8</f>
        <v>0</v>
      </c>
      <c r="J23" s="56">
        <f>'Übersicht Schützen'!I8</f>
        <v>313.375</v>
      </c>
      <c r="K23" s="38">
        <f t="shared" si="8"/>
        <v>1253.5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313.375</v>
      </c>
      <c r="U23" s="38">
        <f t="shared" si="7"/>
        <v>1253.5</v>
      </c>
      <c r="V23" s="38">
        <f t="shared" si="9"/>
        <v>-0.90000000000009095</v>
      </c>
    </row>
    <row r="24" spans="1:22" s="51" customFormat="1" ht="18" customHeight="1" x14ac:dyDescent="0.3">
      <c r="A24" s="29">
        <v>8</v>
      </c>
      <c r="B24" s="57" t="str">
        <f>'Übersicht Schützen'!A9</f>
        <v>Franz-Josef Luttmann</v>
      </c>
      <c r="C24" s="92" t="str">
        <f>'Übersicht Schützen'!B9</f>
        <v>Lorup IV</v>
      </c>
      <c r="D24" s="58">
        <f>'Übersicht Schützen'!C9</f>
        <v>0</v>
      </c>
      <c r="E24" s="42">
        <f>'Übersicht Schützen'!D9</f>
        <v>313.5</v>
      </c>
      <c r="F24" s="42">
        <f>'Übersicht Schützen'!E9</f>
        <v>311.8</v>
      </c>
      <c r="G24" s="42">
        <f>'Übersicht Schützen'!F9</f>
        <v>314</v>
      </c>
      <c r="H24" s="42">
        <f>'Übersicht Schützen'!G9</f>
        <v>314</v>
      </c>
      <c r="I24" s="42">
        <f>'Übersicht Schützen'!H9</f>
        <v>0</v>
      </c>
      <c r="J24" s="59">
        <f>'Übersicht Schützen'!I9</f>
        <v>313.32499999999999</v>
      </c>
      <c r="K24" s="42">
        <f t="shared" si="8"/>
        <v>1253.3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313.32499999999999</v>
      </c>
      <c r="U24" s="42">
        <f t="shared" si="7"/>
        <v>1253.3</v>
      </c>
      <c r="V24" s="42">
        <f t="shared" si="9"/>
        <v>-0.20000000000004547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Klaus, Antons</v>
      </c>
      <c r="C25" s="91" t="str">
        <f>'Übersicht Schützen'!B10</f>
        <v>Neubörger I</v>
      </c>
      <c r="D25" s="55">
        <f>'Übersicht Schützen'!C10</f>
        <v>0</v>
      </c>
      <c r="E25" s="38">
        <f>'Übersicht Schützen'!D10</f>
        <v>313.5</v>
      </c>
      <c r="F25" s="38">
        <f>'Übersicht Schützen'!E10</f>
        <v>309.8</v>
      </c>
      <c r="G25" s="38">
        <f>'Übersicht Schützen'!F10</f>
        <v>313</v>
      </c>
      <c r="H25" s="38">
        <f>'Übersicht Schützen'!G10</f>
        <v>311</v>
      </c>
      <c r="I25" s="38">
        <f>'Übersicht Schützen'!H10</f>
        <v>0</v>
      </c>
      <c r="J25" s="56">
        <f>'Übersicht Schützen'!I10</f>
        <v>311.82499999999999</v>
      </c>
      <c r="K25" s="38">
        <f t="shared" si="8"/>
        <v>1247.3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311.82499999999999</v>
      </c>
      <c r="U25" s="38">
        <f t="shared" si="7"/>
        <v>1247.3</v>
      </c>
      <c r="V25" s="38">
        <f t="shared" si="9"/>
        <v>-6</v>
      </c>
    </row>
    <row r="26" spans="1:22" s="51" customFormat="1" ht="18" customHeight="1" x14ac:dyDescent="0.3">
      <c r="A26" s="52">
        <v>10</v>
      </c>
      <c r="B26" s="57" t="str">
        <f>'Übersicht Schützen'!A11</f>
        <v>Jansing, Rainer</v>
      </c>
      <c r="C26" s="92" t="str">
        <f>'Übersicht Schützen'!B11</f>
        <v>Eisten I</v>
      </c>
      <c r="D26" s="58">
        <f>'Übersicht Schützen'!C11</f>
        <v>0</v>
      </c>
      <c r="E26" s="42">
        <f>'Übersicht Schützen'!D11</f>
        <v>309.3</v>
      </c>
      <c r="F26" s="42">
        <f>'Übersicht Schützen'!E11</f>
        <v>307.3</v>
      </c>
      <c r="G26" s="42">
        <f>'Übersicht Schützen'!F11</f>
        <v>312.8</v>
      </c>
      <c r="H26" s="42">
        <f>'Übersicht Schützen'!G11</f>
        <v>317.8</v>
      </c>
      <c r="I26" s="42">
        <f>'Übersicht Schützen'!H11</f>
        <v>0</v>
      </c>
      <c r="J26" s="59">
        <f>'Übersicht Schützen'!I11</f>
        <v>311.8</v>
      </c>
      <c r="K26" s="42">
        <f t="shared" si="8"/>
        <v>1247.2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311.8</v>
      </c>
      <c r="U26" s="42">
        <f t="shared" si="7"/>
        <v>1247.2</v>
      </c>
      <c r="V26" s="42">
        <f t="shared" si="9"/>
        <v>-9.9999999999909051E-2</v>
      </c>
    </row>
    <row r="27" spans="1:22" s="51" customFormat="1" ht="18" customHeight="1" x14ac:dyDescent="0.3">
      <c r="A27" s="50">
        <v>11</v>
      </c>
      <c r="B27" s="54" t="str">
        <f>'Übersicht Schützen'!A12</f>
        <v>Schröer, Helmut</v>
      </c>
      <c r="C27" s="91" t="str">
        <f>'Übersicht Schützen'!B12</f>
        <v>Eisten I</v>
      </c>
      <c r="D27" s="55">
        <f>'Übersicht Schützen'!C12</f>
        <v>0</v>
      </c>
      <c r="E27" s="38">
        <f>'Übersicht Schützen'!D12</f>
        <v>313.39999999999998</v>
      </c>
      <c r="F27" s="38">
        <f>'Übersicht Schützen'!E12</f>
        <v>312.3</v>
      </c>
      <c r="G27" s="38">
        <f>'Übersicht Schützen'!F12</f>
        <v>309.2</v>
      </c>
      <c r="H27" s="38">
        <f>'Übersicht Schützen'!G12</f>
        <v>311.5</v>
      </c>
      <c r="I27" s="38">
        <f>'Übersicht Schützen'!H12</f>
        <v>0</v>
      </c>
      <c r="J27" s="56">
        <f>'Übersicht Schützen'!I12</f>
        <v>311.60000000000002</v>
      </c>
      <c r="K27" s="38">
        <f t="shared" si="8"/>
        <v>1246.4000000000001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311.60000000000002</v>
      </c>
      <c r="U27" s="38">
        <f t="shared" si="7"/>
        <v>1246.4000000000001</v>
      </c>
      <c r="V27" s="38">
        <f t="shared" si="9"/>
        <v>-0.79999999999995453</v>
      </c>
    </row>
    <row r="28" spans="1:22" s="51" customFormat="1" ht="18" customHeight="1" x14ac:dyDescent="0.3">
      <c r="A28" s="29">
        <v>12</v>
      </c>
      <c r="B28" s="57" t="str">
        <f>'Übersicht Schützen'!A13</f>
        <v>Klaßen, Martin</v>
      </c>
      <c r="C28" s="92" t="str">
        <f>'Übersicht Schützen'!B13</f>
        <v>Neubörger I</v>
      </c>
      <c r="D28" s="58">
        <f>'Übersicht Schützen'!C13</f>
        <v>0</v>
      </c>
      <c r="E28" s="42">
        <f>'Übersicht Schützen'!D13</f>
        <v>311.89999999999998</v>
      </c>
      <c r="F28" s="42">
        <f>'Übersicht Schützen'!E13</f>
        <v>311</v>
      </c>
      <c r="G28" s="42">
        <f>'Übersicht Schützen'!F13</f>
        <v>311</v>
      </c>
      <c r="H28" s="42">
        <f>'Übersicht Schützen'!G13</f>
        <v>311.2</v>
      </c>
      <c r="I28" s="42">
        <f>'Übersicht Schützen'!H13</f>
        <v>0</v>
      </c>
      <c r="J28" s="59">
        <f>'Übersicht Schützen'!I13</f>
        <v>311.27499999999998</v>
      </c>
      <c r="K28" s="42">
        <f t="shared" si="8"/>
        <v>1245.0999999999999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311.27499999999998</v>
      </c>
      <c r="U28" s="42">
        <f t="shared" si="7"/>
        <v>1245.0999999999999</v>
      </c>
      <c r="V28" s="42">
        <f t="shared" si="9"/>
        <v>-1.3000000000001819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Will, Jürgen</v>
      </c>
      <c r="C29" s="91" t="str">
        <f>'Übersicht Schützen'!B14</f>
        <v>Lorup III</v>
      </c>
      <c r="D29" s="55">
        <f>'Übersicht Schützen'!C14</f>
        <v>0</v>
      </c>
      <c r="E29" s="38">
        <f>'Übersicht Schützen'!D14</f>
        <v>309.7</v>
      </c>
      <c r="F29" s="38">
        <f>'Übersicht Schützen'!E14</f>
        <v>309.7</v>
      </c>
      <c r="G29" s="38">
        <f>'Übersicht Schützen'!F14</f>
        <v>312.7</v>
      </c>
      <c r="H29" s="38">
        <f>'Übersicht Schützen'!G14</f>
        <v>310.3</v>
      </c>
      <c r="I29" s="38">
        <f>'Übersicht Schützen'!H14</f>
        <v>0</v>
      </c>
      <c r="J29" s="56">
        <f>'Übersicht Schützen'!I14</f>
        <v>310.59999999999997</v>
      </c>
      <c r="K29" s="38">
        <f t="shared" si="8"/>
        <v>1242.3999999999999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310.59999999999997</v>
      </c>
      <c r="U29" s="38">
        <f t="shared" si="7"/>
        <v>1242.3999999999999</v>
      </c>
      <c r="V29" s="38">
        <f t="shared" si="9"/>
        <v>-2.7000000000000455</v>
      </c>
    </row>
    <row r="30" spans="1:22" s="51" customFormat="1" ht="18" customHeight="1" x14ac:dyDescent="0.3">
      <c r="A30" s="52">
        <v>14</v>
      </c>
      <c r="B30" s="57" t="str">
        <f>'Übersicht Schützen'!A15</f>
        <v>Helmut Albers</v>
      </c>
      <c r="C30" s="92" t="str">
        <f>'Übersicht Schützen'!B15</f>
        <v>Lorup IV</v>
      </c>
      <c r="D30" s="58">
        <f>'Übersicht Schützen'!C15</f>
        <v>0</v>
      </c>
      <c r="E30" s="42">
        <f>'Übersicht Schützen'!D15</f>
        <v>310.89999999999998</v>
      </c>
      <c r="F30" s="42">
        <f>'Übersicht Schützen'!E15</f>
        <v>307.8</v>
      </c>
      <c r="G30" s="42">
        <f>'Übersicht Schützen'!F15</f>
        <v>315.7</v>
      </c>
      <c r="H30" s="42">
        <f>'Übersicht Schützen'!G15</f>
        <v>307.8</v>
      </c>
      <c r="I30" s="42">
        <f>'Übersicht Schützen'!H15</f>
        <v>0</v>
      </c>
      <c r="J30" s="59">
        <f>'Übersicht Schützen'!I15</f>
        <v>310.55</v>
      </c>
      <c r="K30" s="42">
        <f t="shared" si="8"/>
        <v>1242.2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310.55</v>
      </c>
      <c r="U30" s="42">
        <f t="shared" si="7"/>
        <v>1242.2</v>
      </c>
      <c r="V30" s="42">
        <f t="shared" si="9"/>
        <v>-0.1999999999998181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>Gerd Klawitter</v>
      </c>
      <c r="C31" s="91" t="str">
        <f>'Übersicht Schützen'!B16</f>
        <v>Lorup IV</v>
      </c>
      <c r="D31" s="55">
        <f>'Übersicht Schützen'!C16</f>
        <v>0</v>
      </c>
      <c r="E31" s="38">
        <f>'Übersicht Schützen'!D16</f>
        <v>309.8</v>
      </c>
      <c r="F31" s="38">
        <f>'Übersicht Schützen'!E16</f>
        <v>310</v>
      </c>
      <c r="G31" s="38">
        <f>'Übersicht Schützen'!F16</f>
        <v>309.39999999999998</v>
      </c>
      <c r="H31" s="38">
        <f>'Übersicht Schützen'!G16</f>
        <v>312.8</v>
      </c>
      <c r="I31" s="38">
        <f>'Übersicht Schützen'!H16</f>
        <v>0</v>
      </c>
      <c r="J31" s="56">
        <f>'Übersicht Schützen'!I16</f>
        <v>310.5</v>
      </c>
      <c r="K31" s="38">
        <f t="shared" si="8"/>
        <v>1242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310.5</v>
      </c>
      <c r="U31" s="38">
        <f t="shared" si="7"/>
        <v>1242</v>
      </c>
      <c r="V31" s="38">
        <f t="shared" si="9"/>
        <v>-0.20000000000004547</v>
      </c>
    </row>
    <row r="32" spans="1:22" s="51" customFormat="1" ht="18" customHeight="1" x14ac:dyDescent="0.3">
      <c r="A32" s="29">
        <v>16</v>
      </c>
      <c r="B32" s="57" t="str">
        <f>'Übersicht Schützen'!A17</f>
        <v>Trempeck, Marco</v>
      </c>
      <c r="C32" s="92" t="str">
        <f>'Übersicht Schützen'!B17</f>
        <v>Sögel II</v>
      </c>
      <c r="D32" s="58">
        <f>'Übersicht Schützen'!C17</f>
        <v>0</v>
      </c>
      <c r="E32" s="42">
        <f>'Übersicht Schützen'!D17</f>
        <v>311</v>
      </c>
      <c r="F32" s="42">
        <f>'Übersicht Schützen'!E17</f>
        <v>309.2</v>
      </c>
      <c r="G32" s="42">
        <f>'Übersicht Schützen'!F17</f>
        <v>310.89999999999998</v>
      </c>
      <c r="H32" s="42">
        <f>'Übersicht Schützen'!G17</f>
        <v>308.8</v>
      </c>
      <c r="I32" s="42">
        <f>'Übersicht Schützen'!H17</f>
        <v>0</v>
      </c>
      <c r="J32" s="59">
        <f>'Übersicht Schützen'!I17</f>
        <v>309.97500000000002</v>
      </c>
      <c r="K32" s="42">
        <f t="shared" si="8"/>
        <v>1239.9000000000001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309.97500000000002</v>
      </c>
      <c r="U32" s="42">
        <f t="shared" si="7"/>
        <v>1239.9000000000001</v>
      </c>
      <c r="V32" s="42">
        <f t="shared" si="9"/>
        <v>-2.0999999999999091</v>
      </c>
    </row>
    <row r="33" spans="1:44" s="51" customFormat="1" ht="18" customHeight="1" x14ac:dyDescent="0.3">
      <c r="A33" s="50">
        <v>17</v>
      </c>
      <c r="B33" s="54" t="str">
        <f>'Übersicht Schützen'!A18</f>
        <v>Grünloh, Michael</v>
      </c>
      <c r="C33" s="91" t="str">
        <f>'Übersicht Schützen'!B18</f>
        <v>Sögel II</v>
      </c>
      <c r="D33" s="55">
        <f>'Übersicht Schützen'!C18</f>
        <v>0</v>
      </c>
      <c r="E33" s="38">
        <f>'Übersicht Schützen'!D18</f>
        <v>308.3</v>
      </c>
      <c r="F33" s="38">
        <f>'Übersicht Schützen'!E18</f>
        <v>308.5</v>
      </c>
      <c r="G33" s="38">
        <f>'Übersicht Schützen'!F18</f>
        <v>314.60000000000002</v>
      </c>
      <c r="H33" s="38">
        <f>'Übersicht Schützen'!G18</f>
        <v>308</v>
      </c>
      <c r="I33" s="38">
        <f>'Übersicht Schützen'!H18</f>
        <v>0</v>
      </c>
      <c r="J33" s="56">
        <f>'Übersicht Schützen'!I18</f>
        <v>309.85000000000002</v>
      </c>
      <c r="K33" s="38">
        <f t="shared" si="8"/>
        <v>1239.4000000000001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309.85000000000002</v>
      </c>
      <c r="U33" s="38">
        <f t="shared" si="7"/>
        <v>1239.4000000000001</v>
      </c>
      <c r="V33" s="38">
        <f t="shared" si="9"/>
        <v>-0.5</v>
      </c>
    </row>
    <row r="34" spans="1:44" s="51" customFormat="1" ht="18" customHeight="1" x14ac:dyDescent="0.3">
      <c r="A34" s="29">
        <v>18</v>
      </c>
      <c r="B34" s="57" t="str">
        <f>'Übersicht Schützen'!A19</f>
        <v>Wübben, Josef</v>
      </c>
      <c r="C34" s="92" t="str">
        <f>'Übersicht Schützen'!B19</f>
        <v>Breddenberg III</v>
      </c>
      <c r="D34" s="58">
        <f>'Übersicht Schützen'!C19</f>
        <v>0</v>
      </c>
      <c r="E34" s="42">
        <f>'Übersicht Schützen'!D19</f>
        <v>309.5</v>
      </c>
      <c r="F34" s="42">
        <f>'Übersicht Schützen'!E19</f>
        <v>311.89999999999998</v>
      </c>
      <c r="G34" s="42">
        <f>'Übersicht Schützen'!F19</f>
        <v>308.39999999999998</v>
      </c>
      <c r="H34" s="42">
        <f>'Übersicht Schützen'!G19</f>
        <v>307.5</v>
      </c>
      <c r="I34" s="42">
        <f>'Übersicht Schützen'!H19</f>
        <v>0</v>
      </c>
      <c r="J34" s="59">
        <f>'Übersicht Schützen'!I19</f>
        <v>309.32499999999999</v>
      </c>
      <c r="K34" s="42">
        <f t="shared" si="8"/>
        <v>1237.3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309.32499999999999</v>
      </c>
      <c r="U34" s="42">
        <f t="shared" si="7"/>
        <v>1237.3</v>
      </c>
      <c r="V34" s="42">
        <f t="shared" si="9"/>
        <v>-2.1000000000001364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Sebastian, Antons</v>
      </c>
      <c r="C35" s="91" t="str">
        <f>'Übersicht Schützen'!B20</f>
        <v>Neubörger I</v>
      </c>
      <c r="D35" s="55">
        <f>'Übersicht Schützen'!C20</f>
        <v>0</v>
      </c>
      <c r="E35" s="38">
        <f>'Übersicht Schützen'!D20</f>
        <v>305.8</v>
      </c>
      <c r="F35" s="38">
        <f>'Übersicht Schützen'!E20</f>
        <v>306.7</v>
      </c>
      <c r="G35" s="38">
        <f>'Übersicht Schützen'!F20</f>
        <v>310.2</v>
      </c>
      <c r="H35" s="38">
        <f>'Übersicht Schützen'!G20</f>
        <v>313.3</v>
      </c>
      <c r="I35" s="38">
        <f>'Übersicht Schützen'!H20</f>
        <v>0</v>
      </c>
      <c r="J35" s="56">
        <f>'Übersicht Schützen'!I20</f>
        <v>309</v>
      </c>
      <c r="K35" s="38">
        <f t="shared" si="8"/>
        <v>1236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309</v>
      </c>
      <c r="U35" s="38">
        <f t="shared" si="7"/>
        <v>1236</v>
      </c>
      <c r="V35" s="38">
        <f t="shared" si="9"/>
        <v>-1.2999999999999545</v>
      </c>
    </row>
    <row r="36" spans="1:44" s="51" customFormat="1" ht="18" customHeight="1" x14ac:dyDescent="0.3">
      <c r="A36" s="52">
        <v>20</v>
      </c>
      <c r="B36" s="57" t="str">
        <f>'Übersicht Schützen'!A21</f>
        <v>Jansen, Norbert</v>
      </c>
      <c r="C36" s="92" t="str">
        <f>'Übersicht Schützen'!B21</f>
        <v>Breddenberg III</v>
      </c>
      <c r="D36" s="58">
        <f>'Übersicht Schützen'!C21</f>
        <v>0</v>
      </c>
      <c r="E36" s="42">
        <f>'Übersicht Schützen'!D21</f>
        <v>308.60000000000002</v>
      </c>
      <c r="F36" s="42">
        <f>'Übersicht Schützen'!E21</f>
        <v>309.2</v>
      </c>
      <c r="G36" s="42">
        <f>'Übersicht Schützen'!F21</f>
        <v>308.5</v>
      </c>
      <c r="H36" s="42">
        <f>'Übersicht Schützen'!G21</f>
        <v>309.2</v>
      </c>
      <c r="I36" s="42">
        <f>'Übersicht Schützen'!H21</f>
        <v>0</v>
      </c>
      <c r="J36" s="59">
        <f>'Übersicht Schützen'!I21</f>
        <v>308.875</v>
      </c>
      <c r="K36" s="42">
        <f t="shared" si="8"/>
        <v>1235.5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308.875</v>
      </c>
      <c r="U36" s="42">
        <f t="shared" si="7"/>
        <v>1235.5</v>
      </c>
      <c r="V36" s="42">
        <f t="shared" si="9"/>
        <v>-0.5</v>
      </c>
    </row>
    <row r="37" spans="1:44" s="51" customFormat="1" ht="18" customHeight="1" x14ac:dyDescent="0.3">
      <c r="A37" s="50">
        <v>21</v>
      </c>
      <c r="B37" s="54" t="str">
        <f>'Übersicht Schützen'!A22</f>
        <v>Düttmann, Martin</v>
      </c>
      <c r="C37" s="91" t="str">
        <f>'Übersicht Schützen'!B22</f>
        <v>Eisten I</v>
      </c>
      <c r="D37" s="55">
        <f>'Übersicht Schützen'!C22</f>
        <v>0</v>
      </c>
      <c r="E37" s="38">
        <f>'Übersicht Schützen'!D22</f>
        <v>305.5</v>
      </c>
      <c r="F37" s="38">
        <f>'Übersicht Schützen'!E22</f>
        <v>306.39999999999998</v>
      </c>
      <c r="G37" s="38">
        <f>'Übersicht Schützen'!F22</f>
        <v>309.10000000000002</v>
      </c>
      <c r="H37" s="38">
        <f>'Übersicht Schützen'!G22</f>
        <v>310.3</v>
      </c>
      <c r="I37" s="38">
        <f>'Übersicht Schützen'!H22</f>
        <v>0</v>
      </c>
      <c r="J37" s="56">
        <f>'Übersicht Schützen'!I22</f>
        <v>307.82499999999999</v>
      </c>
      <c r="K37" s="38">
        <f t="shared" si="8"/>
        <v>1231.3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307.82499999999999</v>
      </c>
      <c r="U37" s="38">
        <f t="shared" si="7"/>
        <v>1231.3</v>
      </c>
      <c r="V37" s="38">
        <f t="shared" si="9"/>
        <v>-4.2000000000000455</v>
      </c>
    </row>
    <row r="38" spans="1:44" s="51" customFormat="1" ht="18" customHeight="1" x14ac:dyDescent="0.3">
      <c r="A38" s="29">
        <v>22</v>
      </c>
      <c r="B38" s="57" t="str">
        <f>'Übersicht Schützen'!A23</f>
        <v>Jansen, Werner</v>
      </c>
      <c r="C38" s="92" t="str">
        <f>'Übersicht Schützen'!B23</f>
        <v>Breddenberg III</v>
      </c>
      <c r="D38" s="58">
        <f>'Übersicht Schützen'!C23</f>
        <v>0</v>
      </c>
      <c r="E38" s="42">
        <f>'Übersicht Schützen'!D23</f>
        <v>306.3</v>
      </c>
      <c r="F38" s="42">
        <f>'Übersicht Schützen'!E23</f>
        <v>306.39999999999998</v>
      </c>
      <c r="G38" s="42">
        <f>'Übersicht Schützen'!F23</f>
        <v>305.5</v>
      </c>
      <c r="H38" s="42">
        <f>'Übersicht Schützen'!G23</f>
        <v>303.2</v>
      </c>
      <c r="I38" s="42">
        <f>'Übersicht Schützen'!H23</f>
        <v>0</v>
      </c>
      <c r="J38" s="59">
        <f>'Übersicht Schützen'!I23</f>
        <v>305.35000000000002</v>
      </c>
      <c r="K38" s="42">
        <f t="shared" si="8"/>
        <v>1221.4000000000001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305.35000000000002</v>
      </c>
      <c r="U38" s="42">
        <f t="shared" si="7"/>
        <v>1221.4000000000001</v>
      </c>
      <c r="V38" s="42">
        <f t="shared" si="9"/>
        <v>-9.8999999999998636</v>
      </c>
    </row>
    <row r="39" spans="1:44" s="51" customFormat="1" ht="18" customHeight="1" x14ac:dyDescent="0.3">
      <c r="A39" s="50">
        <v>23</v>
      </c>
      <c r="B39" s="54" t="str">
        <f>'Übersicht Schützen'!A24</f>
        <v>Plüster, Alfons</v>
      </c>
      <c r="C39" s="91" t="str">
        <f>'Übersicht Schützen'!B24</f>
        <v>Breddenberg III</v>
      </c>
      <c r="D39" s="55">
        <f>'Übersicht Schützen'!C24</f>
        <v>0</v>
      </c>
      <c r="E39" s="38">
        <f>'Übersicht Schützen'!D24</f>
        <v>302.2</v>
      </c>
      <c r="F39" s="38">
        <f>'Übersicht Schützen'!E24</f>
        <v>300.10000000000002</v>
      </c>
      <c r="G39" s="38">
        <f>'Übersicht Schützen'!F24</f>
        <v>306.60000000000002</v>
      </c>
      <c r="H39" s="38">
        <f>'Übersicht Schützen'!G24</f>
        <v>304.8</v>
      </c>
      <c r="I39" s="38">
        <f>'Übersicht Schützen'!H24</f>
        <v>0</v>
      </c>
      <c r="J39" s="56">
        <f>'Übersicht Schützen'!I24</f>
        <v>303.42500000000001</v>
      </c>
      <c r="K39" s="38">
        <f t="shared" si="8"/>
        <v>1213.7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303.42500000000001</v>
      </c>
      <c r="U39" s="38">
        <f t="shared" si="7"/>
        <v>1213.7</v>
      </c>
      <c r="V39" s="38">
        <f t="shared" si="9"/>
        <v>-7.7000000000000455</v>
      </c>
    </row>
    <row r="40" spans="1:44" s="51" customFormat="1" ht="18" customHeight="1" x14ac:dyDescent="0.3">
      <c r="A40" s="52">
        <v>24</v>
      </c>
      <c r="B40" s="57" t="str">
        <f>'Übersicht Schützen'!A25</f>
        <v>Oldiges, Anton</v>
      </c>
      <c r="C40" s="92" t="str">
        <f>'Übersicht Schützen'!B25</f>
        <v>Lorup III</v>
      </c>
      <c r="D40" s="58">
        <f>'Übersicht Schützen'!C25</f>
        <v>0</v>
      </c>
      <c r="E40" s="42">
        <f>'Übersicht Schützen'!D25</f>
        <v>305.60000000000002</v>
      </c>
      <c r="F40" s="42">
        <f>'Übersicht Schützen'!E25</f>
        <v>301.89999999999998</v>
      </c>
      <c r="G40" s="42">
        <f>'Übersicht Schützen'!F25</f>
        <v>307.10000000000002</v>
      </c>
      <c r="H40" s="42">
        <f>'Übersicht Schützen'!G25</f>
        <v>297.7</v>
      </c>
      <c r="I40" s="42">
        <f>'Übersicht Schützen'!H25</f>
        <v>0</v>
      </c>
      <c r="J40" s="59">
        <f>'Übersicht Schützen'!I25</f>
        <v>303.07499999999999</v>
      </c>
      <c r="K40" s="42">
        <f t="shared" si="8"/>
        <v>1212.3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303.07499999999999</v>
      </c>
      <c r="U40" s="42">
        <f t="shared" si="7"/>
        <v>1212.3</v>
      </c>
      <c r="V40" s="42">
        <f t="shared" si="9"/>
        <v>-1.4000000000000909</v>
      </c>
    </row>
    <row r="41" spans="1:44" s="51" customFormat="1" ht="18" customHeight="1" x14ac:dyDescent="0.3">
      <c r="A41" s="43">
        <v>25</v>
      </c>
      <c r="B41" s="54" t="str">
        <f>'Übersicht Schützen'!A26</f>
        <v>Husmann, Michael</v>
      </c>
      <c r="C41" s="91" t="str">
        <f>'Übersicht Schützen'!B26</f>
        <v>Sögel II</v>
      </c>
      <c r="D41" s="55">
        <f>'Übersicht Schützen'!C26</f>
        <v>0</v>
      </c>
      <c r="E41" s="38">
        <f>'Übersicht Schützen'!D26</f>
        <v>299.60000000000002</v>
      </c>
      <c r="F41" s="38">
        <f>'Übersicht Schützen'!E26</f>
        <v>300.3</v>
      </c>
      <c r="G41" s="38">
        <f>'Übersicht Schützen'!F26</f>
        <v>306.8</v>
      </c>
      <c r="H41" s="38">
        <f>'Übersicht Schützen'!G26</f>
        <v>305.2</v>
      </c>
      <c r="I41" s="38">
        <f>'Übersicht Schützen'!H26</f>
        <v>0</v>
      </c>
      <c r="J41" s="56">
        <f>'Übersicht Schützen'!I26</f>
        <v>302.97500000000002</v>
      </c>
      <c r="K41" s="38">
        <f t="shared" si="8"/>
        <v>1211.9000000000001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302.97500000000002</v>
      </c>
      <c r="U41" s="38">
        <f t="shared" si="7"/>
        <v>1211.9000000000001</v>
      </c>
      <c r="V41" s="38">
        <f t="shared" si="9"/>
        <v>-0.39999999999986358</v>
      </c>
    </row>
    <row r="42" spans="1:44" s="51" customFormat="1" ht="18" customHeight="1" x14ac:dyDescent="0.3">
      <c r="A42" s="29">
        <v>26</v>
      </c>
      <c r="B42" s="57" t="str">
        <f>'Übersicht Schützen'!A27</f>
        <v>Albers, Klaus-Dieter</v>
      </c>
      <c r="C42" s="92" t="str">
        <f>'Übersicht Schützen'!B27</f>
        <v>Lorup III</v>
      </c>
      <c r="D42" s="58">
        <f>'Übersicht Schützen'!C27</f>
        <v>0</v>
      </c>
      <c r="E42" s="42">
        <f>'Übersicht Schützen'!D27</f>
        <v>301.2</v>
      </c>
      <c r="F42" s="42">
        <f>'Übersicht Schützen'!E27</f>
        <v>0</v>
      </c>
      <c r="G42" s="42">
        <f>'Übersicht Schützen'!F27</f>
        <v>306.5</v>
      </c>
      <c r="H42" s="42">
        <f>'Übersicht Schützen'!G27</f>
        <v>304.10000000000002</v>
      </c>
      <c r="I42" s="42">
        <f>'Übersicht Schützen'!H27</f>
        <v>0</v>
      </c>
      <c r="J42" s="59">
        <f>'Übersicht Schützen'!I27</f>
        <v>303.93333333333334</v>
      </c>
      <c r="K42" s="42">
        <f t="shared" si="8"/>
        <v>911.80000000000007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303.93333333333334</v>
      </c>
      <c r="U42" s="42">
        <f t="shared" si="7"/>
        <v>911.80000000000007</v>
      </c>
      <c r="V42" s="42">
        <f t="shared" si="9"/>
        <v>-300.10000000000002</v>
      </c>
    </row>
    <row r="43" spans="1:44" s="51" customFormat="1" ht="18" customHeight="1" x14ac:dyDescent="0.3">
      <c r="A43" s="50">
        <v>27</v>
      </c>
      <c r="B43" s="54" t="str">
        <f>'Übersicht Schützen'!A28</f>
        <v>Schütze 24</v>
      </c>
      <c r="C43" s="91" t="str">
        <f>'Übersicht Schützen'!B28</f>
        <v>Neubörger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301.5</v>
      </c>
      <c r="H43" s="38">
        <f>'Übersicht Schützen'!G28</f>
        <v>308.89999999999998</v>
      </c>
      <c r="I43" s="38">
        <f>'Übersicht Schützen'!H28</f>
        <v>0</v>
      </c>
      <c r="J43" s="56">
        <f>'Übersicht Schützen'!I28</f>
        <v>305.2</v>
      </c>
      <c r="K43" s="38">
        <f t="shared" si="8"/>
        <v>610.4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305.2</v>
      </c>
      <c r="U43" s="38">
        <f t="shared" si="7"/>
        <v>610.4</v>
      </c>
      <c r="V43" s="38">
        <f t="shared" si="9"/>
        <v>-301.40000000000009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Breddenberg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-610.4</v>
      </c>
    </row>
    <row r="45" spans="1:44" s="51" customFormat="1" ht="18" customHeight="1" x14ac:dyDescent="0.3">
      <c r="A45" s="50">
        <v>29</v>
      </c>
      <c r="B45" s="54" t="str">
        <f>'Übersicht Schützen'!A30</f>
        <v>Schütze 11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2" t="str">
        <f>'Übersicht Schützen'!B31</f>
        <v>Eisten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17</v>
      </c>
      <c r="C47" s="91" t="str">
        <f>'Übersicht Schützen'!B32</f>
        <v>Lorup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Lorup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Schnieders Willi</v>
      </c>
      <c r="C49" s="91" t="str">
        <f>'Übersicht Schützen'!B34</f>
        <v>Neubörger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310.36153846153854</v>
      </c>
      <c r="F54" s="36">
        <f>IF(Formelhilfe!D45 &gt; 0, SUM(F17:F52)/Formelhilfe!D45, 0)</f>
        <v>310.084</v>
      </c>
      <c r="G54" s="36">
        <f>IF(Formelhilfe!E45 &gt; 0, SUM(G17:G52)/Formelhilfe!E45, 0)</f>
        <v>311.04074074074077</v>
      </c>
      <c r="H54" s="36">
        <f>IF(Formelhilfe!F45 &gt; 0, SUM(H17:H52)/Formelhilfe!F45, 0)</f>
        <v>310.51111111111118</v>
      </c>
      <c r="I54" s="36">
        <f>IF(Formelhilfe!G45 &gt; 0, SUM(I17:I52)/Formelhilfe!G45, 0)</f>
        <v>0</v>
      </c>
      <c r="J54" s="37">
        <f>IF(SUM(J17:J52)&lt;&gt;0,AVERAGEIF(J17:J52,"&lt;&gt;0"),0)</f>
        <v>310.34938271604943</v>
      </c>
      <c r="K54" s="37">
        <f>IF(SUM(K17:K52)&lt;&gt;0,AVERAGEIF(K17:K52,"&lt;&gt;0"),0)</f>
        <v>1207.5333333333335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310.34938271604943</v>
      </c>
      <c r="U54" s="117">
        <f>(K54+S54)</f>
        <v>1207.5333333333335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Lorup</v>
      </c>
      <c r="X1" s="17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Übersicht!N3</f>
        <v>0</v>
      </c>
      <c r="X2" s="173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Neubörger</v>
      </c>
      <c r="X1" s="17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Übersicht!O3</f>
        <v>0</v>
      </c>
      <c r="X2" s="173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Lorup</v>
      </c>
      <c r="X1" s="17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Übersicht!P3</f>
        <v>0</v>
      </c>
      <c r="X2" s="173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Sögel</v>
      </c>
      <c r="X1" s="17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Übersicht!Q3</f>
        <v>0</v>
      </c>
      <c r="X2" s="173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81" t="s">
        <v>61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</v>
      </c>
      <c r="C3" s="128"/>
      <c r="D3" s="181" t="str">
        <f>Übersicht!M1</f>
        <v>2. Kreisliga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III</v>
      </c>
      <c r="C4" s="128"/>
      <c r="D4" s="181" t="str">
        <f>Übersicht!P1</f>
        <v>Schützen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Jansen, Werner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Jansen, Norbert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Alfons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Plüster, Hans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Wübben, Josef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Schröer, Helmut</v>
      </c>
      <c r="C16" s="135" t="str">
        <f>'Wettkampf 1'!C16</f>
        <v>Eisten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Baalmann, Günther</v>
      </c>
      <c r="C17" s="135" t="str">
        <f>'Wettkampf 1'!C17</f>
        <v>Eisten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Düttmann, Martin</v>
      </c>
      <c r="C18" s="135" t="str">
        <f>'Wettkampf 1'!C18</f>
        <v>Eisten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Jansing, Rainer</v>
      </c>
      <c r="C19" s="135" t="str">
        <f>'Wettkampf 1'!C19</f>
        <v>Eisten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Wotte, Frank</v>
      </c>
      <c r="C22" s="135" t="str">
        <f>'Wettkampf 1'!C22</f>
        <v>Lorup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Will, Jürgen</v>
      </c>
      <c r="C23" s="135" t="str">
        <f>'Wettkampf 1'!C23</f>
        <v>Lorup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Oldiges, Anton</v>
      </c>
      <c r="C24" s="135" t="str">
        <f>'Wettkampf 1'!C24</f>
        <v>Lorup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Albers, Klaus-Dieter</v>
      </c>
      <c r="C25" s="135" t="str">
        <f>'Wettkampf 1'!C25</f>
        <v>Lorup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Klaus, Antons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Sebastian, Antons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Runde, Norbert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Schnieders Willi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Klaßen, Martin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Gerd Klawitter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Thomas Pölking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Franz-Josef Luttmann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Helmut Albers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Robbers, Heinz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Trempeck, Marco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Grünloh, Michael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Husmann, Michael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Robbers, Bernd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61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7" t="s">
        <v>110</v>
      </c>
      <c r="B2" s="95" t="str">
        <f>VLOOKUP(A2,'Wettkampf 1'!$B$10:$C$45,2,FALSE)</f>
        <v>Neubörger I</v>
      </c>
      <c r="C2" s="9">
        <f>VLOOKUP(A2,'Wettkampf 1'!$B$10:$D$45,3,FALSE)</f>
        <v>0</v>
      </c>
      <c r="D2" s="9">
        <f>VLOOKUP($A2,'2'!$B$10:$D$45,3,FALSE)</f>
        <v>320.10000000000002</v>
      </c>
      <c r="E2" s="9">
        <f>VLOOKUP($A2,'3'!$B$10:$D$45,3,FALSE)</f>
        <v>317.60000000000002</v>
      </c>
      <c r="F2" s="9">
        <f>VLOOKUP($A2,'4'!$B$10:$D$45,3,FALSE)</f>
        <v>316.3</v>
      </c>
      <c r="G2" s="9">
        <f>VLOOKUP($A2,'5'!$B$10:$D$45,3,FALSE)</f>
        <v>319.2</v>
      </c>
      <c r="H2" s="9">
        <f>VLOOKUP($A2,'6'!$B$10:$D$45,3,FALSE)</f>
        <v>0</v>
      </c>
      <c r="I2" s="9">
        <f>IF(J2 &gt; 0,K2/J2,0)</f>
        <v>318.3</v>
      </c>
      <c r="J2" s="9">
        <f>VLOOKUP(A2,Formelhilfe!$A$9:$H$44,8,FALSE)</f>
        <v>4</v>
      </c>
      <c r="K2" s="10">
        <f>SUM(C2:H2)</f>
        <v>1273.2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318.3</v>
      </c>
      <c r="V2" s="9">
        <f>VLOOKUP(A2,Formelhilfe!$A$9:$P$44,16,FALSE)</f>
        <v>4</v>
      </c>
      <c r="W2" s="11">
        <f>SUM(C2:H2,L2:Q2)</f>
        <v>1273.2</v>
      </c>
    </row>
    <row r="3" spans="1:23" ht="20.25" customHeight="1" x14ac:dyDescent="0.4">
      <c r="A3" s="187" t="s">
        <v>117</v>
      </c>
      <c r="B3" s="95" t="str">
        <f>VLOOKUP(A3,'Wettkampf 1'!$B$10:$C$45,2,FALSE)</f>
        <v>Sögel II</v>
      </c>
      <c r="C3" s="9">
        <f>VLOOKUP(A3,'Wettkampf 1'!$B$10:$D$45,3,FALSE)</f>
        <v>0</v>
      </c>
      <c r="D3" s="9">
        <f>VLOOKUP($A3,'2'!$B$10:$D$45,3,FALSE)</f>
        <v>318.39999999999998</v>
      </c>
      <c r="E3" s="9">
        <f>VLOOKUP($A3,'3'!$B$10:$D$45,3,FALSE)</f>
        <v>318.3</v>
      </c>
      <c r="F3" s="9">
        <f>VLOOKUP($A3,'4'!$B$10:$D$45,3,FALSE)</f>
        <v>315.3</v>
      </c>
      <c r="G3" s="9">
        <f>VLOOKUP($A3,'5'!$B$10:$D$45,3,FALSE)</f>
        <v>318.3</v>
      </c>
      <c r="H3" s="9">
        <f>VLOOKUP($A3,'6'!$B$10:$D$45,3,FALSE)</f>
        <v>0</v>
      </c>
      <c r="I3" s="9">
        <f>IF(J3 &gt; 0,K3/J3,0)</f>
        <v>317.57499999999999</v>
      </c>
      <c r="J3" s="9">
        <f>VLOOKUP(A3,Formelhilfe!$A$9:$H$44,8,FALSE)</f>
        <v>4</v>
      </c>
      <c r="K3" s="10">
        <f>SUM(C3:H3)</f>
        <v>1270.3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317.57499999999999</v>
      </c>
      <c r="V3" s="9">
        <f>VLOOKUP(A3,Formelhilfe!$A$9:$P$44,16,FALSE)</f>
        <v>4</v>
      </c>
      <c r="W3" s="11">
        <f>SUM(C3:H3,L3:Q3)</f>
        <v>1270.3</v>
      </c>
    </row>
    <row r="4" spans="1:23" ht="20.25" customHeight="1" x14ac:dyDescent="0.4">
      <c r="A4" s="187" t="s">
        <v>114</v>
      </c>
      <c r="B4" s="95" t="str">
        <f>VLOOKUP(A4,'Wettkampf 1'!$B$10:$C$45,2,FALSE)</f>
        <v>Lorup IV</v>
      </c>
      <c r="C4" s="9">
        <f>VLOOKUP(A4,'Wettkampf 1'!$B$10:$D$45,3,FALSE)</f>
        <v>0</v>
      </c>
      <c r="D4" s="9">
        <f>VLOOKUP($A4,'2'!$B$10:$D$45,3,FALSE)</f>
        <v>316.3</v>
      </c>
      <c r="E4" s="9">
        <f>VLOOKUP($A4,'3'!$B$10:$D$45,3,FALSE)</f>
        <v>316</v>
      </c>
      <c r="F4" s="9">
        <f>VLOOKUP($A4,'4'!$B$10:$D$45,3,FALSE)</f>
        <v>313.2</v>
      </c>
      <c r="G4" s="9">
        <f>VLOOKUP($A4,'5'!$B$10:$D$45,3,FALSE)</f>
        <v>316.8</v>
      </c>
      <c r="H4" s="9">
        <f>VLOOKUP($A4,'6'!$B$10:$D$45,3,FALSE)</f>
        <v>0</v>
      </c>
      <c r="I4" s="9">
        <f>IF(J4 &gt; 0,K4/J4,0)</f>
        <v>315.57499999999999</v>
      </c>
      <c r="J4" s="9">
        <f>VLOOKUP(A4,Formelhilfe!$A$9:$H$44,8,FALSE)</f>
        <v>4</v>
      </c>
      <c r="K4" s="10">
        <f>SUM(C4:H4)</f>
        <v>1262.3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315.57499999999999</v>
      </c>
      <c r="V4" s="9">
        <f>VLOOKUP(A4,Formelhilfe!$A$9:$P$44,16,FALSE)</f>
        <v>4</v>
      </c>
      <c r="W4" s="11">
        <f>SUM(C4:H4,L4:Q4)</f>
        <v>1262.3</v>
      </c>
    </row>
    <row r="5" spans="1:23" ht="20.25" customHeight="1" x14ac:dyDescent="0.4">
      <c r="A5" s="187" t="s">
        <v>121</v>
      </c>
      <c r="B5" s="95" t="str">
        <f>VLOOKUP(A5,'Wettkampf 1'!$B$10:$C$45,2,FALSE)</f>
        <v>Sögel II</v>
      </c>
      <c r="C5" s="9">
        <f>VLOOKUP(A5,'Wettkampf 1'!$B$10:$D$45,3,FALSE)</f>
        <v>0</v>
      </c>
      <c r="D5" s="9">
        <f>VLOOKUP($A5,'2'!$B$10:$D$45,3,FALSE)</f>
        <v>312.60000000000002</v>
      </c>
      <c r="E5" s="9">
        <f>VLOOKUP($A5,'3'!$B$10:$D$45,3,FALSE)</f>
        <v>317.7</v>
      </c>
      <c r="F5" s="9">
        <f>VLOOKUP($A5,'4'!$B$10:$D$45,3,FALSE)</f>
        <v>317.2</v>
      </c>
      <c r="G5" s="9">
        <f>VLOOKUP($A5,'5'!$B$10:$D$45,3,FALSE)</f>
        <v>314.8</v>
      </c>
      <c r="H5" s="9">
        <f>VLOOKUP($A5,'6'!$B$10:$D$45,3,FALSE)</f>
        <v>0</v>
      </c>
      <c r="I5" s="9">
        <f>IF(J5 &gt; 0,K5/J5,0)</f>
        <v>315.57499999999999</v>
      </c>
      <c r="J5" s="9">
        <f>VLOOKUP(A5,Formelhilfe!$A$9:$H$44,8,FALSE)</f>
        <v>4</v>
      </c>
      <c r="K5" s="10">
        <f>SUM(C5:H5)</f>
        <v>1262.3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315.57499999999999</v>
      </c>
      <c r="V5" s="9">
        <f>VLOOKUP(A5,Formelhilfe!$A$9:$P$44,16,FALSE)</f>
        <v>4</v>
      </c>
      <c r="W5" s="11">
        <f>SUM(C5:H5,L5:Q5)</f>
        <v>1262.3</v>
      </c>
    </row>
    <row r="6" spans="1:23" ht="20.25" customHeight="1" x14ac:dyDescent="0.4">
      <c r="A6" s="187" t="s">
        <v>104</v>
      </c>
      <c r="B6" s="95" t="str">
        <f>VLOOKUP(A6,'Wettkampf 1'!$B$10:$C$45,2,FALSE)</f>
        <v>Lorup III</v>
      </c>
      <c r="C6" s="9">
        <f>VLOOKUP(A6,'Wettkampf 1'!$B$10:$D$45,3,FALSE)</f>
        <v>0</v>
      </c>
      <c r="D6" s="9">
        <f>VLOOKUP($A6,'2'!$B$10:$D$45,3,FALSE)</f>
        <v>314.7</v>
      </c>
      <c r="E6" s="9">
        <f>VLOOKUP($A6,'3'!$B$10:$D$45,3,FALSE)</f>
        <v>315.3</v>
      </c>
      <c r="F6" s="9">
        <f>VLOOKUP($A6,'4'!$B$10:$D$45,3,FALSE)</f>
        <v>314</v>
      </c>
      <c r="G6" s="9">
        <f>VLOOKUP($A6,'5'!$B$10:$D$45,3,FALSE)</f>
        <v>316.60000000000002</v>
      </c>
      <c r="H6" s="9">
        <f>VLOOKUP($A6,'6'!$B$10:$D$45,3,FALSE)</f>
        <v>0</v>
      </c>
      <c r="I6" s="9">
        <f>IF(J6 &gt; 0,K6/J6,0)</f>
        <v>315.14999999999998</v>
      </c>
      <c r="J6" s="9">
        <f>VLOOKUP(A6,Formelhilfe!$A$9:$H$44,8,FALSE)</f>
        <v>4</v>
      </c>
      <c r="K6" s="10">
        <f>SUM(C6:H6)</f>
        <v>1260.5999999999999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315.14999999999998</v>
      </c>
      <c r="V6" s="9">
        <f>VLOOKUP(A6,Formelhilfe!$A$9:$P$44,16,FALSE)</f>
        <v>4</v>
      </c>
      <c r="W6" s="11">
        <f>SUM(C6:H6,L6:Q6)</f>
        <v>1260.5999999999999</v>
      </c>
    </row>
    <row r="7" spans="1:23" ht="20.25" customHeight="1" x14ac:dyDescent="0.4">
      <c r="A7" s="187" t="s">
        <v>101</v>
      </c>
      <c r="B7" s="95" t="str">
        <f>VLOOKUP(A7,'Wettkampf 1'!$B$10:$C$45,2,FALSE)</f>
        <v>Eisten I</v>
      </c>
      <c r="C7" s="9">
        <f>VLOOKUP(A7,'Wettkampf 1'!$B$10:$D$45,3,FALSE)</f>
        <v>0</v>
      </c>
      <c r="D7" s="9">
        <f>VLOOKUP($A7,'2'!$B$10:$D$45,3,FALSE)</f>
        <v>318.5</v>
      </c>
      <c r="E7" s="9">
        <f>VLOOKUP($A7,'3'!$B$10:$D$45,3,FALSE)</f>
        <v>312.3</v>
      </c>
      <c r="F7" s="9">
        <f>VLOOKUP($A7,'4'!$B$10:$D$45,3,FALSE)</f>
        <v>314.7</v>
      </c>
      <c r="G7" s="9">
        <f>VLOOKUP($A7,'5'!$B$10:$D$45,3,FALSE)</f>
        <v>308.89999999999998</v>
      </c>
      <c r="H7" s="9">
        <f>VLOOKUP($A7,'6'!$B$10:$D$45,3,FALSE)</f>
        <v>0</v>
      </c>
      <c r="I7" s="9">
        <f>IF(J7 &gt; 0,K7/J7,0)</f>
        <v>313.60000000000002</v>
      </c>
      <c r="J7" s="9">
        <f>VLOOKUP(A7,Formelhilfe!$A$9:$H$44,8,FALSE)</f>
        <v>4</v>
      </c>
      <c r="K7" s="10">
        <f>SUM(C7:H7)</f>
        <v>1254.4000000000001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313.60000000000002</v>
      </c>
      <c r="V7" s="9">
        <f>VLOOKUP(A7,Formelhilfe!$A$9:$P$44,16,FALSE)</f>
        <v>4</v>
      </c>
      <c r="W7" s="11">
        <f>SUM(C7:H7,L7:Q7)</f>
        <v>1254.4000000000001</v>
      </c>
    </row>
    <row r="8" spans="1:23" ht="20.25" customHeight="1" x14ac:dyDescent="0.4">
      <c r="A8" s="187" t="s">
        <v>98</v>
      </c>
      <c r="B8" s="95" t="str">
        <f>VLOOKUP(A8,'Wettkampf 1'!$B$10:$C$45,2,FALSE)</f>
        <v>Breddenberg III</v>
      </c>
      <c r="C8" s="9">
        <f>VLOOKUP(A8,'Wettkampf 1'!$B$10:$D$45,3,FALSE)</f>
        <v>0</v>
      </c>
      <c r="D8" s="9">
        <f>VLOOKUP($A8,'2'!$B$10:$D$45,3,FALSE)</f>
        <v>313.2</v>
      </c>
      <c r="E8" s="9">
        <f>VLOOKUP($A8,'3'!$B$10:$D$45,3,FALSE)</f>
        <v>314.60000000000002</v>
      </c>
      <c r="F8" s="9">
        <f>VLOOKUP($A8,'4'!$B$10:$D$45,3,FALSE)</f>
        <v>313.89999999999998</v>
      </c>
      <c r="G8" s="9">
        <f>VLOOKUP($A8,'5'!$B$10:$D$45,3,FALSE)</f>
        <v>311.8</v>
      </c>
      <c r="H8" s="9">
        <f>VLOOKUP($A8,'6'!$B$10:$D$45,3,FALSE)</f>
        <v>0</v>
      </c>
      <c r="I8" s="9">
        <f>IF(J8 &gt; 0,K8/J8,0)</f>
        <v>313.375</v>
      </c>
      <c r="J8" s="9">
        <f>VLOOKUP(A8,Formelhilfe!$A$9:$H$44,8,FALSE)</f>
        <v>4</v>
      </c>
      <c r="K8" s="10">
        <f>SUM(C8:H8)</f>
        <v>1253.5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313.375</v>
      </c>
      <c r="V8" s="9">
        <f>VLOOKUP(A8,Formelhilfe!$A$9:$P$44,16,FALSE)</f>
        <v>4</v>
      </c>
      <c r="W8" s="11">
        <f>SUM(C8:H8,L8:Q8)</f>
        <v>1253.5</v>
      </c>
    </row>
    <row r="9" spans="1:23" ht="20.25" customHeight="1" x14ac:dyDescent="0.4">
      <c r="A9" s="187" t="s">
        <v>115</v>
      </c>
      <c r="B9" s="95" t="str">
        <f>VLOOKUP(A9,'Wettkampf 1'!$B$10:$C$45,2,FALSE)</f>
        <v>Lorup IV</v>
      </c>
      <c r="C9" s="9">
        <f>VLOOKUP(A9,'Wettkampf 1'!$B$10:$D$45,3,FALSE)</f>
        <v>0</v>
      </c>
      <c r="D9" s="9">
        <f>VLOOKUP($A9,'2'!$B$10:$D$45,3,FALSE)</f>
        <v>313.5</v>
      </c>
      <c r="E9" s="9">
        <f>VLOOKUP($A9,'3'!$B$10:$D$45,3,FALSE)</f>
        <v>311.8</v>
      </c>
      <c r="F9" s="9">
        <f>VLOOKUP($A9,'4'!$B$10:$D$45,3,FALSE)</f>
        <v>314</v>
      </c>
      <c r="G9" s="9">
        <f>VLOOKUP($A9,'5'!$B$10:$D$45,3,FALSE)</f>
        <v>314</v>
      </c>
      <c r="H9" s="9">
        <f>VLOOKUP($A9,'6'!$B$10:$D$45,3,FALSE)</f>
        <v>0</v>
      </c>
      <c r="I9" s="9">
        <f>IF(J9 &gt; 0,K9/J9,0)</f>
        <v>313.32499999999999</v>
      </c>
      <c r="J9" s="9">
        <f>VLOOKUP(A9,Formelhilfe!$A$9:$H$44,8,FALSE)</f>
        <v>4</v>
      </c>
      <c r="K9" s="10">
        <f>SUM(C9:H9)</f>
        <v>1253.3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313.32499999999999</v>
      </c>
      <c r="V9" s="9">
        <f>VLOOKUP(A9,Formelhilfe!$A$9:$P$44,16,FALSE)</f>
        <v>4</v>
      </c>
      <c r="W9" s="11">
        <f>SUM(C9:H9,L9:Q9)</f>
        <v>1253.3</v>
      </c>
    </row>
    <row r="10" spans="1:23" ht="20.25" customHeight="1" x14ac:dyDescent="0.4">
      <c r="A10" s="187" t="s">
        <v>108</v>
      </c>
      <c r="B10" s="95" t="str">
        <f>VLOOKUP(A10,'Wettkampf 1'!$B$10:$C$45,2,FALSE)</f>
        <v>Neubörger I</v>
      </c>
      <c r="C10" s="9">
        <f>VLOOKUP(A10,'Wettkampf 1'!$B$10:$D$45,3,FALSE)</f>
        <v>0</v>
      </c>
      <c r="D10" s="9">
        <f>VLOOKUP($A10,'2'!$B$10:$D$45,3,FALSE)</f>
        <v>313.5</v>
      </c>
      <c r="E10" s="9">
        <f>VLOOKUP($A10,'3'!$B$10:$D$45,3,FALSE)</f>
        <v>309.8</v>
      </c>
      <c r="F10" s="9">
        <f>VLOOKUP($A10,'4'!$B$10:$D$45,3,FALSE)</f>
        <v>313</v>
      </c>
      <c r="G10" s="9">
        <f>VLOOKUP($A10,'5'!$B$10:$D$45,3,FALSE)</f>
        <v>311</v>
      </c>
      <c r="H10" s="9">
        <f>VLOOKUP($A10,'6'!$B$10:$D$45,3,FALSE)</f>
        <v>0</v>
      </c>
      <c r="I10" s="9">
        <f>IF(J10 &gt; 0,K10/J10,0)</f>
        <v>311.82499999999999</v>
      </c>
      <c r="J10" s="9">
        <f>VLOOKUP(A10,Formelhilfe!$A$9:$H$44,8,FALSE)</f>
        <v>4</v>
      </c>
      <c r="K10" s="10">
        <f>SUM(C10:H10)</f>
        <v>1247.3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311.82499999999999</v>
      </c>
      <c r="V10" s="9">
        <f>VLOOKUP(A10,Formelhilfe!$A$9:$P$44,16,FALSE)</f>
        <v>4</v>
      </c>
      <c r="W10" s="11">
        <f>SUM(C10:H10,L10:Q10)</f>
        <v>1247.3</v>
      </c>
    </row>
    <row r="11" spans="1:23" ht="20.25" customHeight="1" x14ac:dyDescent="0.4">
      <c r="A11" s="187" t="s">
        <v>103</v>
      </c>
      <c r="B11" s="95" t="str">
        <f>VLOOKUP(A11,'Wettkampf 1'!$B$10:$C$45,2,FALSE)</f>
        <v>Eisten I</v>
      </c>
      <c r="C11" s="9">
        <f>VLOOKUP(A11,'Wettkampf 1'!$B$10:$D$45,3,FALSE)</f>
        <v>0</v>
      </c>
      <c r="D11" s="9">
        <f>VLOOKUP($A11,'2'!$B$10:$D$45,3,FALSE)</f>
        <v>309.3</v>
      </c>
      <c r="E11" s="9">
        <f>VLOOKUP($A11,'3'!$B$10:$D$45,3,FALSE)</f>
        <v>307.3</v>
      </c>
      <c r="F11" s="9">
        <f>VLOOKUP($A11,'4'!$B$10:$D$45,3,FALSE)</f>
        <v>312.8</v>
      </c>
      <c r="G11" s="9">
        <f>VLOOKUP($A11,'5'!$B$10:$D$45,3,FALSE)</f>
        <v>317.8</v>
      </c>
      <c r="H11" s="9">
        <f>VLOOKUP($A11,'6'!$B$10:$D$45,3,FALSE)</f>
        <v>0</v>
      </c>
      <c r="I11" s="9">
        <f>IF(J11 &gt; 0,K11/J11,0)</f>
        <v>311.8</v>
      </c>
      <c r="J11" s="9">
        <f>VLOOKUP(A11,Formelhilfe!$A$9:$H$44,8,FALSE)</f>
        <v>4</v>
      </c>
      <c r="K11" s="10">
        <f>SUM(C11:H11)</f>
        <v>1247.2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311.8</v>
      </c>
      <c r="V11" s="9">
        <f>VLOOKUP(A11,Formelhilfe!$A$9:$P$44,16,FALSE)</f>
        <v>4</v>
      </c>
      <c r="W11" s="11">
        <f>SUM(C11:H11,L11:Q11)</f>
        <v>1247.2</v>
      </c>
    </row>
    <row r="12" spans="1:23" ht="20.25" customHeight="1" x14ac:dyDescent="0.4">
      <c r="A12" s="187" t="s">
        <v>100</v>
      </c>
      <c r="B12" s="95" t="str">
        <f>VLOOKUP(A12,'Wettkampf 1'!$B$10:$C$45,2,FALSE)</f>
        <v>Eisten I</v>
      </c>
      <c r="C12" s="9">
        <f>VLOOKUP(A12,'Wettkampf 1'!$B$10:$D$45,3,FALSE)</f>
        <v>0</v>
      </c>
      <c r="D12" s="9">
        <f>VLOOKUP($A12,'2'!$B$10:$D$45,3,FALSE)</f>
        <v>313.39999999999998</v>
      </c>
      <c r="E12" s="9">
        <f>VLOOKUP($A12,'3'!$B$10:$D$45,3,FALSE)</f>
        <v>312.3</v>
      </c>
      <c r="F12" s="9">
        <f>VLOOKUP($A12,'4'!$B$10:$D$45,3,FALSE)</f>
        <v>309.2</v>
      </c>
      <c r="G12" s="9">
        <f>VLOOKUP($A12,'5'!$B$10:$D$45,3,FALSE)</f>
        <v>311.5</v>
      </c>
      <c r="H12" s="9">
        <f>VLOOKUP($A12,'6'!$B$10:$D$45,3,FALSE)</f>
        <v>0</v>
      </c>
      <c r="I12" s="9">
        <f>IF(J12 &gt; 0,K12/J12,0)</f>
        <v>311.60000000000002</v>
      </c>
      <c r="J12" s="9">
        <f>VLOOKUP(A12,Formelhilfe!$A$9:$H$44,8,FALSE)</f>
        <v>4</v>
      </c>
      <c r="K12" s="10">
        <f>SUM(C12:H12)</f>
        <v>1246.4000000000001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311.60000000000002</v>
      </c>
      <c r="V12" s="9">
        <f>VLOOKUP(A12,Formelhilfe!$A$9:$P$44,16,FALSE)</f>
        <v>4</v>
      </c>
      <c r="W12" s="11">
        <f>SUM(C12:H12,L12:Q12)</f>
        <v>1246.4000000000001</v>
      </c>
    </row>
    <row r="13" spans="1:23" ht="20.25" customHeight="1" x14ac:dyDescent="0.4">
      <c r="A13" s="187" t="s">
        <v>112</v>
      </c>
      <c r="B13" s="95" t="str">
        <f>VLOOKUP(A13,'Wettkampf 1'!$B$10:$C$45,2,FALSE)</f>
        <v>Neubörger I</v>
      </c>
      <c r="C13" s="9">
        <f>VLOOKUP(A13,'Wettkampf 1'!$B$10:$D$45,3,FALSE)</f>
        <v>0</v>
      </c>
      <c r="D13" s="9">
        <f>VLOOKUP($A13,'2'!$B$10:$D$45,3,FALSE)</f>
        <v>311.89999999999998</v>
      </c>
      <c r="E13" s="9">
        <f>VLOOKUP($A13,'3'!$B$10:$D$45,3,FALSE)</f>
        <v>311</v>
      </c>
      <c r="F13" s="9">
        <f>VLOOKUP($A13,'4'!$B$10:$D$45,3,FALSE)</f>
        <v>311</v>
      </c>
      <c r="G13" s="9">
        <f>VLOOKUP($A13,'5'!$B$10:$D$45,3,FALSE)</f>
        <v>311.2</v>
      </c>
      <c r="H13" s="9">
        <f>VLOOKUP($A13,'6'!$B$10:$D$45,3,FALSE)</f>
        <v>0</v>
      </c>
      <c r="I13" s="9">
        <f>IF(J13 &gt; 0,K13/J13,0)</f>
        <v>311.27499999999998</v>
      </c>
      <c r="J13" s="9">
        <f>VLOOKUP(A13,Formelhilfe!$A$9:$H$44,8,FALSE)</f>
        <v>4</v>
      </c>
      <c r="K13" s="10">
        <f>SUM(C13:H13)</f>
        <v>1245.0999999999999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311.27499999999998</v>
      </c>
      <c r="V13" s="9">
        <f>VLOOKUP(A13,Formelhilfe!$A$9:$P$44,16,FALSE)</f>
        <v>4</v>
      </c>
      <c r="W13" s="11">
        <f>SUM(C13:H13,L13:Q13)</f>
        <v>1245.0999999999999</v>
      </c>
    </row>
    <row r="14" spans="1:23" ht="20.25" customHeight="1" x14ac:dyDescent="0.4">
      <c r="A14" s="187" t="s">
        <v>105</v>
      </c>
      <c r="B14" s="95" t="str">
        <f>VLOOKUP(A14,'Wettkampf 1'!$B$10:$C$45,2,FALSE)</f>
        <v>Lorup III</v>
      </c>
      <c r="C14" s="9">
        <f>VLOOKUP(A14,'Wettkampf 1'!$B$10:$D$45,3,FALSE)</f>
        <v>0</v>
      </c>
      <c r="D14" s="9">
        <f>VLOOKUP($A14,'2'!$B$10:$D$45,3,FALSE)</f>
        <v>309.7</v>
      </c>
      <c r="E14" s="9">
        <f>VLOOKUP($A14,'3'!$B$10:$D$45,3,FALSE)</f>
        <v>309.7</v>
      </c>
      <c r="F14" s="9">
        <f>VLOOKUP($A14,'4'!$B$10:$D$45,3,FALSE)</f>
        <v>312.7</v>
      </c>
      <c r="G14" s="9">
        <f>VLOOKUP($A14,'5'!$B$10:$D$45,3,FALSE)</f>
        <v>310.3</v>
      </c>
      <c r="H14" s="9">
        <f>VLOOKUP($A14,'6'!$B$10:$D$45,3,FALSE)</f>
        <v>0</v>
      </c>
      <c r="I14" s="9">
        <f>IF(J14 &gt; 0,K14/J14,0)</f>
        <v>310.59999999999997</v>
      </c>
      <c r="J14" s="9">
        <f>VLOOKUP(A14,Formelhilfe!$A$9:$H$44,8,FALSE)</f>
        <v>4</v>
      </c>
      <c r="K14" s="10">
        <f>SUM(C14:H14)</f>
        <v>1242.3999999999999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310.59999999999997</v>
      </c>
      <c r="V14" s="9">
        <f>VLOOKUP(A14,Formelhilfe!$A$9:$P$44,16,FALSE)</f>
        <v>4</v>
      </c>
      <c r="W14" s="11">
        <f>SUM(C14:H14,L14:Q14)</f>
        <v>1242.3999999999999</v>
      </c>
    </row>
    <row r="15" spans="1:23" ht="20.25" customHeight="1" x14ac:dyDescent="0.4">
      <c r="A15" s="187" t="s">
        <v>116</v>
      </c>
      <c r="B15" s="95" t="str">
        <f>VLOOKUP(A15,'Wettkampf 1'!$B$10:$C$45,2,FALSE)</f>
        <v>Lorup IV</v>
      </c>
      <c r="C15" s="9">
        <f>VLOOKUP(A15,'Wettkampf 1'!$B$10:$D$45,3,FALSE)</f>
        <v>0</v>
      </c>
      <c r="D15" s="9">
        <f>VLOOKUP($A15,'2'!$B$10:$D$45,3,FALSE)</f>
        <v>310.89999999999998</v>
      </c>
      <c r="E15" s="9">
        <f>VLOOKUP($A15,'3'!$B$10:$D$45,3,FALSE)</f>
        <v>307.8</v>
      </c>
      <c r="F15" s="9">
        <f>VLOOKUP($A15,'4'!$B$10:$D$45,3,FALSE)</f>
        <v>315.7</v>
      </c>
      <c r="G15" s="9">
        <f>VLOOKUP($A15,'5'!$B$10:$D$45,3,FALSE)</f>
        <v>307.8</v>
      </c>
      <c r="H15" s="9">
        <f>VLOOKUP($A15,'6'!$B$10:$D$45,3,FALSE)</f>
        <v>0</v>
      </c>
      <c r="I15" s="9">
        <f>IF(J15 &gt; 0,K15/J15,0)</f>
        <v>310.55</v>
      </c>
      <c r="J15" s="9">
        <f>VLOOKUP(A15,Formelhilfe!$A$9:$H$44,8,FALSE)</f>
        <v>4</v>
      </c>
      <c r="K15" s="10">
        <f>SUM(C15:H15)</f>
        <v>1242.2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310.55</v>
      </c>
      <c r="V15" s="9">
        <f>VLOOKUP(A15,Formelhilfe!$A$9:$P$44,16,FALSE)</f>
        <v>4</v>
      </c>
      <c r="W15" s="11">
        <f>SUM(C15:H15,L15:Q15)</f>
        <v>1242.2</v>
      </c>
    </row>
    <row r="16" spans="1:23" ht="20.25" customHeight="1" x14ac:dyDescent="0.4">
      <c r="A16" s="187" t="s">
        <v>113</v>
      </c>
      <c r="B16" s="95" t="str">
        <f>VLOOKUP(A16,'Wettkampf 1'!$B$10:$C$45,2,FALSE)</f>
        <v>Lorup IV</v>
      </c>
      <c r="C16" s="9">
        <f>VLOOKUP(A16,'Wettkampf 1'!$B$10:$D$45,3,FALSE)</f>
        <v>0</v>
      </c>
      <c r="D16" s="9">
        <f>VLOOKUP($A16,'2'!$B$10:$D$45,3,FALSE)</f>
        <v>309.8</v>
      </c>
      <c r="E16" s="9">
        <f>VLOOKUP($A16,'3'!$B$10:$D$45,3,FALSE)</f>
        <v>310</v>
      </c>
      <c r="F16" s="9">
        <f>VLOOKUP($A16,'4'!$B$10:$D$45,3,FALSE)</f>
        <v>309.39999999999998</v>
      </c>
      <c r="G16" s="9">
        <f>VLOOKUP($A16,'5'!$B$10:$D$45,3,FALSE)</f>
        <v>312.8</v>
      </c>
      <c r="H16" s="9">
        <f>VLOOKUP($A16,'6'!$B$10:$D$45,3,FALSE)</f>
        <v>0</v>
      </c>
      <c r="I16" s="9">
        <f>IF(J16 &gt; 0,K16/J16,0)</f>
        <v>310.5</v>
      </c>
      <c r="J16" s="9">
        <f>VLOOKUP(A16,Formelhilfe!$A$9:$H$44,8,FALSE)</f>
        <v>4</v>
      </c>
      <c r="K16" s="10">
        <f>SUM(C16:H16)</f>
        <v>1242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310.5</v>
      </c>
      <c r="V16" s="9">
        <f>VLOOKUP(A16,Formelhilfe!$A$9:$P$44,16,FALSE)</f>
        <v>4</v>
      </c>
      <c r="W16" s="11">
        <f>SUM(C16:H16,L16:Q16)</f>
        <v>1242</v>
      </c>
    </row>
    <row r="17" spans="1:45" ht="20.25" customHeight="1" x14ac:dyDescent="0.4">
      <c r="A17" s="187" t="s">
        <v>118</v>
      </c>
      <c r="B17" s="95" t="str">
        <f>VLOOKUP(A17,'Wettkampf 1'!$B$10:$C$45,2,FALSE)</f>
        <v>Sögel II</v>
      </c>
      <c r="C17" s="9">
        <f>VLOOKUP(A17,'Wettkampf 1'!$B$10:$D$45,3,FALSE)</f>
        <v>0</v>
      </c>
      <c r="D17" s="9">
        <f>VLOOKUP($A17,'2'!$B$10:$D$45,3,FALSE)</f>
        <v>311</v>
      </c>
      <c r="E17" s="9">
        <f>VLOOKUP($A17,'3'!$B$10:$D$45,3,FALSE)</f>
        <v>309.2</v>
      </c>
      <c r="F17" s="9">
        <f>VLOOKUP($A17,'4'!$B$10:$D$45,3,FALSE)</f>
        <v>310.89999999999998</v>
      </c>
      <c r="G17" s="9">
        <f>VLOOKUP($A17,'5'!$B$10:$D$45,3,FALSE)</f>
        <v>308.8</v>
      </c>
      <c r="H17" s="9">
        <f>VLOOKUP($A17,'6'!$B$10:$D$45,3,FALSE)</f>
        <v>0</v>
      </c>
      <c r="I17" s="9">
        <f>IF(J17 &gt; 0,K17/J17,0)</f>
        <v>309.97500000000002</v>
      </c>
      <c r="J17" s="9">
        <f>VLOOKUP(A17,Formelhilfe!$A$9:$H$44,8,FALSE)</f>
        <v>4</v>
      </c>
      <c r="K17" s="10">
        <f>SUM(C17:H17)</f>
        <v>1239.9000000000001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309.97500000000002</v>
      </c>
      <c r="V17" s="9">
        <f>VLOOKUP(A17,Formelhilfe!$A$9:$P$44,16,FALSE)</f>
        <v>4</v>
      </c>
      <c r="W17" s="11">
        <f>SUM(C17:H17,L17:Q17)</f>
        <v>1239.9000000000001</v>
      </c>
    </row>
    <row r="18" spans="1:45" ht="20.25" customHeight="1" x14ac:dyDescent="0.4">
      <c r="A18" s="187" t="s">
        <v>119</v>
      </c>
      <c r="B18" s="95" t="str">
        <f>VLOOKUP(A18,'Wettkampf 1'!$B$10:$C$45,2,FALSE)</f>
        <v>Sögel II</v>
      </c>
      <c r="C18" s="9">
        <f>VLOOKUP(A18,'Wettkampf 1'!$B$10:$D$45,3,FALSE)</f>
        <v>0</v>
      </c>
      <c r="D18" s="9">
        <f>VLOOKUP($A18,'2'!$B$10:$D$45,3,FALSE)</f>
        <v>308.3</v>
      </c>
      <c r="E18" s="9">
        <f>VLOOKUP($A18,'3'!$B$10:$D$45,3,FALSE)</f>
        <v>308.5</v>
      </c>
      <c r="F18" s="9">
        <f>VLOOKUP($A18,'4'!$B$10:$D$45,3,FALSE)</f>
        <v>314.60000000000002</v>
      </c>
      <c r="G18" s="9">
        <f>VLOOKUP($A18,'5'!$B$10:$D$45,3,FALSE)</f>
        <v>308</v>
      </c>
      <c r="H18" s="9">
        <f>VLOOKUP($A18,'6'!$B$10:$D$45,3,FALSE)</f>
        <v>0</v>
      </c>
      <c r="I18" s="9">
        <f>IF(J18 &gt; 0,K18/J18,0)</f>
        <v>309.85000000000002</v>
      </c>
      <c r="J18" s="9">
        <f>VLOOKUP(A18,Formelhilfe!$A$9:$H$44,8,FALSE)</f>
        <v>4</v>
      </c>
      <c r="K18" s="10">
        <f>SUM(C18:H18)</f>
        <v>1239.4000000000001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309.85000000000002</v>
      </c>
      <c r="V18" s="9">
        <f>VLOOKUP(A18,Formelhilfe!$A$9:$P$44,16,FALSE)</f>
        <v>4</v>
      </c>
      <c r="W18" s="11">
        <f>SUM(C18:H18,L18:Q18)</f>
        <v>1239.4000000000001</v>
      </c>
    </row>
    <row r="19" spans="1:45" ht="20.25" customHeight="1" x14ac:dyDescent="0.4">
      <c r="A19" s="187" t="s">
        <v>99</v>
      </c>
      <c r="B19" s="95" t="str">
        <f>VLOOKUP(A19,'Wettkampf 1'!$B$10:$C$45,2,FALSE)</f>
        <v>Breddenberg III</v>
      </c>
      <c r="C19" s="9">
        <f>VLOOKUP(A19,'Wettkampf 1'!$B$10:$D$45,3,FALSE)</f>
        <v>0</v>
      </c>
      <c r="D19" s="9">
        <f>VLOOKUP($A19,'2'!$B$10:$D$45,3,FALSE)</f>
        <v>309.5</v>
      </c>
      <c r="E19" s="9">
        <f>VLOOKUP($A19,'3'!$B$10:$D$45,3,FALSE)</f>
        <v>311.89999999999998</v>
      </c>
      <c r="F19" s="9">
        <f>VLOOKUP($A19,'4'!$B$10:$D$45,3,FALSE)</f>
        <v>308.39999999999998</v>
      </c>
      <c r="G19" s="9">
        <f>VLOOKUP($A19,'5'!$B$10:$D$45,3,FALSE)</f>
        <v>307.5</v>
      </c>
      <c r="H19" s="9">
        <f>VLOOKUP($A19,'6'!$B$10:$D$45,3,FALSE)</f>
        <v>0</v>
      </c>
      <c r="I19" s="9">
        <f>IF(J19 &gt; 0,K19/J19,0)</f>
        <v>309.32499999999999</v>
      </c>
      <c r="J19" s="9">
        <f>VLOOKUP(A19,Formelhilfe!$A$9:$H$44,8,FALSE)</f>
        <v>4</v>
      </c>
      <c r="K19" s="10">
        <f>SUM(C19:H19)</f>
        <v>1237.3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309.32499999999999</v>
      </c>
      <c r="V19" s="9">
        <f>VLOOKUP(A19,Formelhilfe!$A$9:$P$44,16,FALSE)</f>
        <v>4</v>
      </c>
      <c r="W19" s="11">
        <f>SUM(C19:H19,L19:Q19)</f>
        <v>1237.3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7" t="s">
        <v>109</v>
      </c>
      <c r="B20" s="95" t="str">
        <f>VLOOKUP(A20,'Wettkampf 1'!$B$10:$C$45,2,FALSE)</f>
        <v>Neubörger I</v>
      </c>
      <c r="C20" s="9">
        <f>VLOOKUP(A20,'Wettkampf 1'!$B$10:$D$45,3,FALSE)</f>
        <v>0</v>
      </c>
      <c r="D20" s="9">
        <f>VLOOKUP($A20,'2'!$B$10:$D$45,3,FALSE)</f>
        <v>305.8</v>
      </c>
      <c r="E20" s="9">
        <f>VLOOKUP($A20,'3'!$B$10:$D$45,3,FALSE)</f>
        <v>306.7</v>
      </c>
      <c r="F20" s="9">
        <f>VLOOKUP($A20,'4'!$B$10:$D$45,3,FALSE)</f>
        <v>310.2</v>
      </c>
      <c r="G20" s="9">
        <f>VLOOKUP($A20,'5'!$B$10:$D$45,3,FALSE)</f>
        <v>313.3</v>
      </c>
      <c r="H20" s="9">
        <f>VLOOKUP($A20,'6'!$B$10:$D$45,3,FALSE)</f>
        <v>0</v>
      </c>
      <c r="I20" s="9">
        <f>IF(J20 &gt; 0,K20/J20,0)</f>
        <v>309</v>
      </c>
      <c r="J20" s="9">
        <f>VLOOKUP(A20,Formelhilfe!$A$9:$H$44,8,FALSE)</f>
        <v>4</v>
      </c>
      <c r="K20" s="10">
        <f>SUM(C20:H20)</f>
        <v>1236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309</v>
      </c>
      <c r="V20" s="9">
        <f>VLOOKUP(A20,Formelhilfe!$A$9:$P$44,16,FALSE)</f>
        <v>4</v>
      </c>
      <c r="W20" s="11">
        <f>SUM(C20:H20,L20:Q20)</f>
        <v>1236</v>
      </c>
    </row>
    <row r="21" spans="1:45" ht="20.25" customHeight="1" x14ac:dyDescent="0.4">
      <c r="A21" s="187" t="s">
        <v>96</v>
      </c>
      <c r="B21" s="95" t="str">
        <f>VLOOKUP(A21,'Wettkampf 1'!$B$10:$C$45,2,FALSE)</f>
        <v>Breddenberg III</v>
      </c>
      <c r="C21" s="9">
        <f>VLOOKUP(A21,'Wettkampf 1'!$B$10:$D$45,3,FALSE)</f>
        <v>0</v>
      </c>
      <c r="D21" s="9">
        <f>VLOOKUP($A21,'2'!$B$10:$D$45,3,FALSE)</f>
        <v>308.60000000000002</v>
      </c>
      <c r="E21" s="9">
        <f>VLOOKUP($A21,'3'!$B$10:$D$45,3,FALSE)</f>
        <v>309.2</v>
      </c>
      <c r="F21" s="9">
        <f>VLOOKUP($A21,'4'!$B$10:$D$45,3,FALSE)</f>
        <v>308.5</v>
      </c>
      <c r="G21" s="9">
        <f>VLOOKUP($A21,'5'!$B$10:$D$45,3,FALSE)</f>
        <v>309.2</v>
      </c>
      <c r="H21" s="9">
        <f>VLOOKUP($A21,'6'!$B$10:$D$45,3,FALSE)</f>
        <v>0</v>
      </c>
      <c r="I21" s="9">
        <f>IF(J21 &gt; 0,K21/J21,0)</f>
        <v>308.875</v>
      </c>
      <c r="J21" s="9">
        <f>VLOOKUP(A21,Formelhilfe!$A$9:$H$44,8,FALSE)</f>
        <v>4</v>
      </c>
      <c r="K21" s="10">
        <f>SUM(C21:H21)</f>
        <v>1235.5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308.875</v>
      </c>
      <c r="V21" s="9">
        <f>VLOOKUP(A21,Formelhilfe!$A$9:$P$44,16,FALSE)</f>
        <v>4</v>
      </c>
      <c r="W21" s="11">
        <f>SUM(C21:H21,L21:Q21)</f>
        <v>1235.5</v>
      </c>
    </row>
    <row r="22" spans="1:45" ht="20.25" customHeight="1" x14ac:dyDescent="0.4">
      <c r="A22" s="187" t="s">
        <v>102</v>
      </c>
      <c r="B22" s="95" t="str">
        <f>VLOOKUP(A22,'Wettkampf 1'!$B$10:$C$45,2,FALSE)</f>
        <v>Eisten I</v>
      </c>
      <c r="C22" s="9">
        <f>VLOOKUP(A22,'Wettkampf 1'!$B$10:$D$45,3,FALSE)</f>
        <v>0</v>
      </c>
      <c r="D22" s="9">
        <f>VLOOKUP($A22,'2'!$B$10:$D$45,3,FALSE)</f>
        <v>305.5</v>
      </c>
      <c r="E22" s="9">
        <f>VLOOKUP($A22,'3'!$B$10:$D$45,3,FALSE)</f>
        <v>306.39999999999998</v>
      </c>
      <c r="F22" s="9">
        <f>VLOOKUP($A22,'4'!$B$10:$D$45,3,FALSE)</f>
        <v>309.10000000000002</v>
      </c>
      <c r="G22" s="9">
        <f>VLOOKUP($A22,'5'!$B$10:$D$45,3,FALSE)</f>
        <v>310.3</v>
      </c>
      <c r="H22" s="9">
        <f>VLOOKUP($A22,'6'!$B$10:$D$45,3,FALSE)</f>
        <v>0</v>
      </c>
      <c r="I22" s="9">
        <f>IF(J22 &gt; 0,K22/J22,0)</f>
        <v>307.82499999999999</v>
      </c>
      <c r="J22" s="9">
        <f>VLOOKUP(A22,Formelhilfe!$A$9:$H$44,8,FALSE)</f>
        <v>4</v>
      </c>
      <c r="K22" s="10">
        <f>SUM(C22:H22)</f>
        <v>1231.3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307.82499999999999</v>
      </c>
      <c r="V22" s="9">
        <f>VLOOKUP(A22,Formelhilfe!$A$9:$P$44,16,FALSE)</f>
        <v>4</v>
      </c>
      <c r="W22" s="11">
        <f>SUM(C22:H22,L22:Q22)</f>
        <v>1231.3</v>
      </c>
    </row>
    <row r="23" spans="1:45" ht="20.25" customHeight="1" x14ac:dyDescent="0.4">
      <c r="A23" s="187" t="s">
        <v>95</v>
      </c>
      <c r="B23" s="95" t="str">
        <f>VLOOKUP(A23,'Wettkampf 1'!$B$10:$C$45,2,FALSE)</f>
        <v>Breddenberg III</v>
      </c>
      <c r="C23" s="9">
        <f>VLOOKUP(A23,'Wettkampf 1'!$B$10:$D$45,3,FALSE)</f>
        <v>0</v>
      </c>
      <c r="D23" s="9">
        <f>VLOOKUP($A23,'2'!$B$10:$D$45,3,FALSE)</f>
        <v>306.3</v>
      </c>
      <c r="E23" s="9">
        <f>VLOOKUP($A23,'3'!$B$10:$D$45,3,FALSE)</f>
        <v>306.39999999999998</v>
      </c>
      <c r="F23" s="9">
        <f>VLOOKUP($A23,'4'!$B$10:$D$45,3,FALSE)</f>
        <v>305.5</v>
      </c>
      <c r="G23" s="9">
        <f>VLOOKUP($A23,'5'!$B$10:$D$45,3,FALSE)</f>
        <v>303.2</v>
      </c>
      <c r="H23" s="9">
        <f>VLOOKUP($A23,'6'!$B$10:$D$45,3,FALSE)</f>
        <v>0</v>
      </c>
      <c r="I23" s="9">
        <f>IF(J23 &gt; 0,K23/J23,0)</f>
        <v>305.35000000000002</v>
      </c>
      <c r="J23" s="9">
        <f>VLOOKUP(A23,Formelhilfe!$A$9:$H$44,8,FALSE)</f>
        <v>4</v>
      </c>
      <c r="K23" s="10">
        <f>SUM(C23:H23)</f>
        <v>1221.4000000000001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305.35000000000002</v>
      </c>
      <c r="V23" s="9">
        <f>VLOOKUP(A23,Formelhilfe!$A$9:$P$44,16,FALSE)</f>
        <v>4</v>
      </c>
      <c r="W23" s="11">
        <f>SUM(C23:H23,L23:Q23)</f>
        <v>1221.4000000000001</v>
      </c>
    </row>
    <row r="24" spans="1:45" ht="20.25" customHeight="1" x14ac:dyDescent="0.4">
      <c r="A24" s="187" t="s">
        <v>97</v>
      </c>
      <c r="B24" s="95" t="str">
        <f>VLOOKUP(A24,'Wettkampf 1'!$B$10:$C$45,2,FALSE)</f>
        <v>Breddenberg III</v>
      </c>
      <c r="C24" s="9">
        <f>VLOOKUP(A24,'Wettkampf 1'!$B$10:$D$45,3,FALSE)</f>
        <v>0</v>
      </c>
      <c r="D24" s="9">
        <f>VLOOKUP($A24,'2'!$B$10:$D$45,3,FALSE)</f>
        <v>302.2</v>
      </c>
      <c r="E24" s="9">
        <f>VLOOKUP($A24,'3'!$B$10:$D$45,3,FALSE)</f>
        <v>300.10000000000002</v>
      </c>
      <c r="F24" s="9">
        <f>VLOOKUP($A24,'4'!$B$10:$D$45,3,FALSE)</f>
        <v>306.60000000000002</v>
      </c>
      <c r="G24" s="9">
        <f>VLOOKUP($A24,'5'!$B$10:$D$45,3,FALSE)</f>
        <v>304.8</v>
      </c>
      <c r="H24" s="9">
        <f>VLOOKUP($A24,'6'!$B$10:$D$45,3,FALSE)</f>
        <v>0</v>
      </c>
      <c r="I24" s="9">
        <f>IF(J24 &gt; 0,K24/J24,0)</f>
        <v>303.42500000000001</v>
      </c>
      <c r="J24" s="9">
        <f>VLOOKUP(A24,Formelhilfe!$A$9:$H$44,8,FALSE)</f>
        <v>4</v>
      </c>
      <c r="K24" s="10">
        <f>SUM(C24:H24)</f>
        <v>1213.7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303.42500000000001</v>
      </c>
      <c r="V24" s="9">
        <f>VLOOKUP(A24,Formelhilfe!$A$9:$P$44,16,FALSE)</f>
        <v>4</v>
      </c>
      <c r="W24" s="11">
        <f>SUM(C24:H24,L24:Q24)</f>
        <v>1213.7</v>
      </c>
    </row>
    <row r="25" spans="1:45" ht="20.25" customHeight="1" x14ac:dyDescent="0.4">
      <c r="A25" s="187" t="s">
        <v>106</v>
      </c>
      <c r="B25" s="95" t="str">
        <f>VLOOKUP(A25,'Wettkampf 1'!$B$10:$C$45,2,FALSE)</f>
        <v>Lorup III</v>
      </c>
      <c r="C25" s="9">
        <f>VLOOKUP(A25,'Wettkampf 1'!$B$10:$D$45,3,FALSE)</f>
        <v>0</v>
      </c>
      <c r="D25" s="9">
        <f>VLOOKUP($A25,'2'!$B$10:$D$45,3,FALSE)</f>
        <v>305.60000000000002</v>
      </c>
      <c r="E25" s="9">
        <f>VLOOKUP($A25,'3'!$B$10:$D$45,3,FALSE)</f>
        <v>301.89999999999998</v>
      </c>
      <c r="F25" s="9">
        <f>VLOOKUP($A25,'4'!$B$10:$D$45,3,FALSE)</f>
        <v>307.10000000000002</v>
      </c>
      <c r="G25" s="9">
        <f>VLOOKUP($A25,'5'!$B$10:$D$45,3,FALSE)</f>
        <v>297.7</v>
      </c>
      <c r="H25" s="9">
        <f>VLOOKUP($A25,'6'!$B$10:$D$45,3,FALSE)</f>
        <v>0</v>
      </c>
      <c r="I25" s="9">
        <f>IF(J25 &gt; 0,K25/J25,0)</f>
        <v>303.07499999999999</v>
      </c>
      <c r="J25" s="9">
        <f>VLOOKUP(A25,Formelhilfe!$A$9:$H$44,8,FALSE)</f>
        <v>4</v>
      </c>
      <c r="K25" s="10">
        <f>SUM(C25:H25)</f>
        <v>1212.3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303.07499999999999</v>
      </c>
      <c r="V25" s="9">
        <f>VLOOKUP(A25,Formelhilfe!$A$9:$P$44,16,FALSE)</f>
        <v>4</v>
      </c>
      <c r="W25" s="11">
        <f>SUM(C25:H25,L25:Q25)</f>
        <v>1212.3</v>
      </c>
    </row>
    <row r="26" spans="1:45" ht="20.25" customHeight="1" x14ac:dyDescent="0.4">
      <c r="A26" s="187" t="s">
        <v>120</v>
      </c>
      <c r="B26" s="95" t="str">
        <f>VLOOKUP(A26,'Wettkampf 1'!$B$10:$C$45,2,FALSE)</f>
        <v>Sögel II</v>
      </c>
      <c r="C26" s="9">
        <f>VLOOKUP(A26,'Wettkampf 1'!$B$10:$D$45,3,FALSE)</f>
        <v>0</v>
      </c>
      <c r="D26" s="9">
        <f>VLOOKUP($A26,'2'!$B$10:$D$45,3,FALSE)</f>
        <v>299.60000000000002</v>
      </c>
      <c r="E26" s="9">
        <f>VLOOKUP($A26,'3'!$B$10:$D$45,3,FALSE)</f>
        <v>300.3</v>
      </c>
      <c r="F26" s="9">
        <f>VLOOKUP($A26,'4'!$B$10:$D$45,3,FALSE)</f>
        <v>306.8</v>
      </c>
      <c r="G26" s="9">
        <f>VLOOKUP($A26,'5'!$B$10:$D$45,3,FALSE)</f>
        <v>305.2</v>
      </c>
      <c r="H26" s="9">
        <f>VLOOKUP($A26,'6'!$B$10:$D$45,3,FALSE)</f>
        <v>0</v>
      </c>
      <c r="I26" s="9">
        <f>IF(J26 &gt; 0,K26/J26,0)</f>
        <v>302.97500000000002</v>
      </c>
      <c r="J26" s="9">
        <f>VLOOKUP(A26,Formelhilfe!$A$9:$H$44,8,FALSE)</f>
        <v>4</v>
      </c>
      <c r="K26" s="10">
        <f>SUM(C26:H26)</f>
        <v>1211.9000000000001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302.97500000000002</v>
      </c>
      <c r="V26" s="9">
        <f>VLOOKUP(A26,Formelhilfe!$A$9:$P$44,16,FALSE)</f>
        <v>4</v>
      </c>
      <c r="W26" s="11">
        <f>SUM(C26:H26,L26:Q26)</f>
        <v>1211.9000000000001</v>
      </c>
    </row>
    <row r="27" spans="1:45" ht="20.25" customHeight="1" x14ac:dyDescent="0.4">
      <c r="A27" s="187" t="s">
        <v>107</v>
      </c>
      <c r="B27" s="95" t="str">
        <f>VLOOKUP(A27,'Wettkampf 1'!$B$10:$C$45,2,FALSE)</f>
        <v>Lorup III</v>
      </c>
      <c r="C27" s="9">
        <f>VLOOKUP(A27,'Wettkampf 1'!$B$10:$D$45,3,FALSE)</f>
        <v>0</v>
      </c>
      <c r="D27" s="9">
        <f>VLOOKUP($A27,'2'!$B$10:$D$45,3,FALSE)</f>
        <v>301.2</v>
      </c>
      <c r="E27" s="9">
        <f>VLOOKUP($A27,'3'!$B$10:$D$45,3,FALSE)</f>
        <v>0</v>
      </c>
      <c r="F27" s="9">
        <f>VLOOKUP($A27,'4'!$B$10:$D$45,3,FALSE)</f>
        <v>306.5</v>
      </c>
      <c r="G27" s="9">
        <f>VLOOKUP($A27,'5'!$B$10:$D$45,3,FALSE)</f>
        <v>304.10000000000002</v>
      </c>
      <c r="H27" s="9">
        <f>VLOOKUP($A27,'6'!$B$10:$D$45,3,FALSE)</f>
        <v>0</v>
      </c>
      <c r="I27" s="9">
        <f>IF(J27 &gt; 0,K27/J27,0)</f>
        <v>303.93333333333334</v>
      </c>
      <c r="J27" s="9">
        <f>VLOOKUP(A27,Formelhilfe!$A$9:$H$44,8,FALSE)</f>
        <v>3</v>
      </c>
      <c r="K27" s="10">
        <f>SUM(C27:H27)</f>
        <v>911.80000000000007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303.93333333333334</v>
      </c>
      <c r="V27" s="9">
        <f>VLOOKUP(A27,Formelhilfe!$A$9:$P$44,16,FALSE)</f>
        <v>3</v>
      </c>
      <c r="W27" s="11">
        <f>SUM(C27:H27,L27:Q27)</f>
        <v>911.80000000000007</v>
      </c>
    </row>
    <row r="28" spans="1:45" ht="20.25" customHeight="1" x14ac:dyDescent="0.4">
      <c r="A28" s="187" t="s">
        <v>74</v>
      </c>
      <c r="B28" s="95" t="str">
        <f>VLOOKUP(A28,'Wettkampf 1'!$B$10:$C$45,2,FALSE)</f>
        <v>Neubörger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301.5</v>
      </c>
      <c r="G28" s="9">
        <f>VLOOKUP($A28,'5'!$B$10:$D$45,3,FALSE)</f>
        <v>308.89999999999998</v>
      </c>
      <c r="H28" s="9">
        <f>VLOOKUP($A28,'6'!$B$10:$D$45,3,FALSE)</f>
        <v>0</v>
      </c>
      <c r="I28" s="9">
        <f>IF(J28 &gt; 0,K28/J28,0)</f>
        <v>305.2</v>
      </c>
      <c r="J28" s="9">
        <f>VLOOKUP(A28,Formelhilfe!$A$9:$H$44,8,FALSE)</f>
        <v>2</v>
      </c>
      <c r="K28" s="10">
        <f>SUM(C28:H28)</f>
        <v>610.4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305.2</v>
      </c>
      <c r="V28" s="9">
        <f>VLOOKUP(A28,Formelhilfe!$A$9:$P$44,16,FALSE)</f>
        <v>2</v>
      </c>
      <c r="W28" s="11">
        <f>SUM(C28:H28,L28:Q28)</f>
        <v>610.4</v>
      </c>
    </row>
    <row r="29" spans="1:45" ht="20.25" customHeight="1" x14ac:dyDescent="0.4">
      <c r="A29" s="187" t="s">
        <v>49</v>
      </c>
      <c r="B29" s="95" t="str">
        <f>VLOOKUP(A29,'Wettkampf 1'!$B$10:$C$45,2,FALSE)</f>
        <v>Breddenberg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7" t="s">
        <v>50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7" t="s">
        <v>51</v>
      </c>
      <c r="B31" s="95" t="str">
        <f>VLOOKUP(A31,'Wettkampf 1'!$B$10:$C$45,2,FALSE)</f>
        <v>Eisten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7" t="s">
        <v>52</v>
      </c>
      <c r="B32" s="95" t="str">
        <f>VLOOKUP(A32,'Wettkampf 1'!$B$10:$C$45,2,FALSE)</f>
        <v>Lorup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7" t="s">
        <v>53</v>
      </c>
      <c r="B33" s="95" t="str">
        <f>VLOOKUP(A33,'Wettkampf 1'!$B$10:$C$45,2,FALSE)</f>
        <v>Lorup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7" t="s">
        <v>111</v>
      </c>
      <c r="B34" s="95" t="str">
        <f>VLOOKUP(A34,'Wettkampf 1'!$B$10:$C$45,2,FALSE)</f>
        <v>Neubörger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7" t="s">
        <v>75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7" t="s">
        <v>54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7" t="s">
        <v>76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0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Eisten I</v>
      </c>
      <c r="B3" s="13">
        <f>IF('Wettkampf 1'!D3&gt;0,1,0)</f>
        <v>0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III</v>
      </c>
      <c r="B4" s="13">
        <f>IF('Wettkampf 1'!D4&gt;0,1,0)</f>
        <v>0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Neubörger I</v>
      </c>
      <c r="B5" s="13">
        <f>IF('Wettkampf 1'!D5&gt;0,1,0)</f>
        <v>0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Lorup IV</v>
      </c>
      <c r="B6" s="13">
        <f>IF('Wettkampf 1'!D6&gt;0,1,0)</f>
        <v>0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Sögel II</v>
      </c>
      <c r="B7" s="13">
        <f>IF('Wettkampf 1'!D7&gt;0,1,0)</f>
        <v>0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87" t="s">
        <v>95</v>
      </c>
      <c r="B9" s="13">
        <f>IF('Wettkampf 1'!D10&gt;0,1,0)</f>
        <v>0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4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4</v>
      </c>
      <c r="S9" s="13" t="s">
        <v>24</v>
      </c>
    </row>
    <row r="10" spans="1:21" ht="15.6" x14ac:dyDescent="0.3">
      <c r="A10" s="187" t="s">
        <v>96</v>
      </c>
      <c r="B10" s="13">
        <f>IF('Wettkampf 1'!D11&gt;0,1,0)</f>
        <v>0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87" t="s">
        <v>97</v>
      </c>
      <c r="B11" s="13">
        <f>IF('Wettkampf 1'!D12&gt;0,1,0)</f>
        <v>0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87" t="s">
        <v>98</v>
      </c>
      <c r="B12" s="13">
        <f>IF('Wettkampf 1'!D13&gt;0,1,0)</f>
        <v>0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87" t="s">
        <v>99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87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7" t="s">
        <v>100</v>
      </c>
      <c r="B15" s="13">
        <f>IF('Wettkampf 1'!D16&gt;0,1,0)</f>
        <v>0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87" t="s">
        <v>101</v>
      </c>
      <c r="B16" s="13">
        <f>IF('Wettkampf 1'!D17&gt;0,1,0)</f>
        <v>0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87" t="s">
        <v>102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87" t="s">
        <v>103</v>
      </c>
      <c r="B18" s="13">
        <f>IF('Wettkampf 1'!D19&gt;0,1,0)</f>
        <v>0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6" x14ac:dyDescent="0.3">
      <c r="A19" s="187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7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7" t="s">
        <v>104</v>
      </c>
      <c r="B21" s="13">
        <f>IF('Wettkampf 1'!D22&gt;0,1,0)</f>
        <v>0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87" t="s">
        <v>105</v>
      </c>
      <c r="B22" s="13">
        <f>IF('Wettkampf 1'!D23&gt;0,1,0)</f>
        <v>0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6" x14ac:dyDescent="0.3">
      <c r="A23" s="187" t="s">
        <v>106</v>
      </c>
      <c r="B23" s="13">
        <f>IF('Wettkampf 1'!D24&gt;0,1,0)</f>
        <v>0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6" x14ac:dyDescent="0.3">
      <c r="A24" s="187" t="s">
        <v>107</v>
      </c>
      <c r="B24" s="13">
        <f>IF('Wettkampf 1'!D25&gt;0,1,0)</f>
        <v>0</v>
      </c>
      <c r="C24" s="13">
        <f>IF('2'!$D25&gt;0,1,0)</f>
        <v>1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6" x14ac:dyDescent="0.3">
      <c r="A25" s="187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7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7" t="s">
        <v>108</v>
      </c>
      <c r="B27" s="13">
        <f>IF('Wettkampf 1'!D28&gt;0,1,0)</f>
        <v>0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87" t="s">
        <v>109</v>
      </c>
      <c r="B28" s="13">
        <f>IF('Wettkampf 1'!D29&gt;0,1,0)</f>
        <v>0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6" x14ac:dyDescent="0.3">
      <c r="A29" s="187" t="s">
        <v>110</v>
      </c>
      <c r="B29" s="13">
        <f>IF('Wettkampf 1'!D30&gt;0,1,0)</f>
        <v>0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6" x14ac:dyDescent="0.3">
      <c r="A30" s="187" t="s">
        <v>111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87" t="s">
        <v>112</v>
      </c>
      <c r="B31" s="13">
        <f>IF('Wettkampf 1'!D32&gt;0,1,0)</f>
        <v>0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4</v>
      </c>
    </row>
    <row r="32" spans="1:16" ht="15.6" x14ac:dyDescent="0.3">
      <c r="A32" s="187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187" t="s">
        <v>113</v>
      </c>
      <c r="B33" s="13">
        <f>IF('Wettkampf 1'!D34&gt;0,1,0)</f>
        <v>0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4</v>
      </c>
    </row>
    <row r="34" spans="1:16" ht="15.6" x14ac:dyDescent="0.3">
      <c r="A34" s="187" t="s">
        <v>114</v>
      </c>
      <c r="B34" s="13">
        <f>IF('Wettkampf 1'!D35&gt;0,1,0)</f>
        <v>0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4</v>
      </c>
    </row>
    <row r="35" spans="1:16" ht="15.6" x14ac:dyDescent="0.3">
      <c r="A35" s="187" t="s">
        <v>115</v>
      </c>
      <c r="B35" s="13">
        <f>IF('Wettkampf 1'!D36&gt;0,1,0)</f>
        <v>0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87" t="s">
        <v>116</v>
      </c>
      <c r="B36" s="13">
        <f>IF('Wettkampf 1'!D37&gt;0,1,0)</f>
        <v>0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187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7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7" t="s">
        <v>117</v>
      </c>
      <c r="B39" s="13">
        <f>IF('Wettkampf 1'!D40&gt;0,1,0)</f>
        <v>0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si="0"/>
        <v>4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4</v>
      </c>
    </row>
    <row r="40" spans="1:16" ht="15.6" x14ac:dyDescent="0.3">
      <c r="A40" s="187" t="s">
        <v>118</v>
      </c>
      <c r="B40" s="13">
        <f>IF('Wettkampf 1'!D41&gt;0,1,0)</f>
        <v>0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0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4</v>
      </c>
    </row>
    <row r="41" spans="1:16" ht="15.6" x14ac:dyDescent="0.3">
      <c r="A41" s="187" t="s">
        <v>119</v>
      </c>
      <c r="B41" s="13">
        <f>IF('Wettkampf 1'!D42&gt;0,1,0)</f>
        <v>0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4</v>
      </c>
    </row>
    <row r="42" spans="1:16" ht="15.6" x14ac:dyDescent="0.3">
      <c r="A42" s="187" t="s">
        <v>120</v>
      </c>
      <c r="B42" s="13">
        <f>IF('Wettkampf 1'!D43&gt;0,1,0)</f>
        <v>0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4</v>
      </c>
    </row>
    <row r="43" spans="1:16" ht="15.6" x14ac:dyDescent="0.3">
      <c r="A43" s="187" t="s">
        <v>121</v>
      </c>
      <c r="B43" s="13">
        <f>IF('Wettkampf 1'!D44&gt;0,1,0)</f>
        <v>0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0</v>
      </c>
      <c r="H43" s="13">
        <f t="shared" si="0"/>
        <v>4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4</v>
      </c>
    </row>
    <row r="44" spans="1:16" ht="15.6" x14ac:dyDescent="0.3">
      <c r="A44" s="187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26</v>
      </c>
      <c r="D45" s="17">
        <f t="shared" si="5"/>
        <v>25</v>
      </c>
      <c r="E45" s="17">
        <f t="shared" si="5"/>
        <v>27</v>
      </c>
      <c r="F45" s="17">
        <f t="shared" si="5"/>
        <v>27</v>
      </c>
      <c r="G45" s="17">
        <f t="shared" si="5"/>
        <v>0</v>
      </c>
      <c r="H45" s="17">
        <f>SUM(H9:H44)</f>
        <v>105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105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7" t="s">
        <v>94</v>
      </c>
      <c r="C2" s="7">
        <f>VLOOKUP($B$2:$B$7,'Wettkampf 1'!$B$2:$D$7,3,FALSE)</f>
        <v>0</v>
      </c>
      <c r="D2" s="5">
        <f>VLOOKUP($B$2:$B$7,'2'!$B$2:$D$7,3,FALSE)</f>
        <v>942</v>
      </c>
      <c r="E2" s="5">
        <f>VLOOKUP($B$2:$B$7,'3'!$B$2:$D$7,3,FALSE)</f>
        <v>945.2</v>
      </c>
      <c r="F2" s="5">
        <f>VLOOKUP($B$2:$B$7,'4'!$B$2:$D$7,3,FALSE)</f>
        <v>947.1</v>
      </c>
      <c r="G2" s="5">
        <f>VLOOKUP($B$2:$B$7,'5'!$B$2:$D$7,3,FALSE)</f>
        <v>941.90000000000009</v>
      </c>
      <c r="H2" s="5">
        <f>VLOOKUP($B$2:$B$7,'6'!$B$2:$D$7,3,FALSE)</f>
        <v>0</v>
      </c>
      <c r="I2" s="5">
        <f>IF(Formelhilfe!H4 &gt; 0,J2/Formelhilfe!H4,0)</f>
        <v>944.05000000000007</v>
      </c>
      <c r="J2" s="5">
        <f>SUM(C2:H2)</f>
        <v>3776.2000000000003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944.05000000000007</v>
      </c>
      <c r="T2" s="6">
        <f>SUM(C2:H2,K2:P2)</f>
        <v>3776.2000000000003</v>
      </c>
    </row>
    <row r="3" spans="1:20" ht="23.25" customHeight="1" x14ac:dyDescent="0.35">
      <c r="A3" s="12"/>
      <c r="B3" s="187" t="s">
        <v>92</v>
      </c>
      <c r="C3" s="7">
        <f>VLOOKUP($B$2:$B$7,'Wettkampf 1'!$B$2:$D$7,3,FALSE)</f>
        <v>0</v>
      </c>
      <c r="D3" s="5">
        <f>VLOOKUP($B$2:$B$7,'2'!$B$2:$D$7,3,FALSE)</f>
        <v>945.5</v>
      </c>
      <c r="E3" s="5">
        <f>VLOOKUP($B$2:$B$7,'3'!$B$2:$D$7,3,FALSE)</f>
        <v>938.40000000000009</v>
      </c>
      <c r="F3" s="5">
        <f>VLOOKUP($B$2:$B$7,'4'!$B$2:$D$7,3,FALSE)</f>
        <v>940.3</v>
      </c>
      <c r="G3" s="5">
        <f>VLOOKUP($B$2:$B$7,'5'!$B$2:$D$7,3,FALSE)</f>
        <v>943.7</v>
      </c>
      <c r="H3" s="5">
        <f>VLOOKUP($B$2:$B$7,'6'!$B$2:$D$7,3,FALSE)</f>
        <v>0</v>
      </c>
      <c r="I3" s="5">
        <f>IF(Formelhilfe!H6 &gt; 0,J3/Formelhilfe!H6,0)</f>
        <v>941.97499999999991</v>
      </c>
      <c r="J3" s="5">
        <f>SUM(C3:H3)</f>
        <v>3767.8999999999996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941.97499999999991</v>
      </c>
      <c r="T3" s="6">
        <f>SUM(C3:H3,K3:P3)</f>
        <v>3767.8999999999996</v>
      </c>
    </row>
    <row r="4" spans="1:20" ht="23.25" customHeight="1" x14ac:dyDescent="0.35">
      <c r="A4" s="12"/>
      <c r="B4" s="187" t="s">
        <v>93</v>
      </c>
      <c r="C4" s="7">
        <f>VLOOKUP($B$2:$B$7,'Wettkampf 1'!$B$2:$D$7,3,FALSE)</f>
        <v>0</v>
      </c>
      <c r="D4" s="5">
        <f>VLOOKUP($B$2:$B$7,'2'!$B$2:$D$7,3,FALSE)</f>
        <v>940.69999999999993</v>
      </c>
      <c r="E4" s="5">
        <f>VLOOKUP($B$2:$B$7,'3'!$B$2:$D$7,3,FALSE)</f>
        <v>937.8</v>
      </c>
      <c r="F4" s="5">
        <f>VLOOKUP($B$2:$B$7,'4'!$B$2:$D$7,3,FALSE)</f>
        <v>942.90000000000009</v>
      </c>
      <c r="G4" s="5">
        <f>VLOOKUP($B$2:$B$7,'5'!$B$2:$D$7,3,FALSE)</f>
        <v>943.59999999999991</v>
      </c>
      <c r="H4" s="5">
        <f>VLOOKUP($B$2:$B$7,'6'!$B$2:$D$7,3,FALSE)</f>
        <v>0</v>
      </c>
      <c r="I4" s="5">
        <f>IF(Formelhilfe!H2 &gt; 0,J4/Formelhilfe!H2,0)</f>
        <v>941.25</v>
      </c>
      <c r="J4" s="5">
        <f>SUM(C4:H4)</f>
        <v>3765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941.25</v>
      </c>
      <c r="T4" s="6">
        <f>SUM(C4:H4,K4:P4)</f>
        <v>3765</v>
      </c>
    </row>
    <row r="5" spans="1:20" ht="23.25" customHeight="1" x14ac:dyDescent="0.35">
      <c r="A5" s="12"/>
      <c r="B5" s="187" t="s">
        <v>90</v>
      </c>
      <c r="C5" s="7">
        <f>VLOOKUP($B$2:$B$7,'Wettkampf 1'!$B$2:$D$7,3,FALSE)</f>
        <v>0</v>
      </c>
      <c r="D5" s="5">
        <f>VLOOKUP($B$2:$B$7,'2'!$B$2:$D$7,3,FALSE)</f>
        <v>941.2</v>
      </c>
      <c r="E5" s="5">
        <f>VLOOKUP($B$2:$B$7,'3'!$B$2:$D$7,3,FALSE)</f>
        <v>931.90000000000009</v>
      </c>
      <c r="F5" s="5">
        <f>VLOOKUP($B$2:$B$7,'4'!$B$2:$D$7,3,FALSE)</f>
        <v>936.7</v>
      </c>
      <c r="G5" s="5">
        <f>VLOOKUP($B$2:$B$7,'5'!$B$2:$D$7,3,FALSE)</f>
        <v>939.59999999999991</v>
      </c>
      <c r="H5" s="5">
        <f>VLOOKUP($B$2:$B$7,'6'!$B$2:$D$7,3,FALSE)</f>
        <v>0</v>
      </c>
      <c r="I5" s="5">
        <f>IF(Formelhilfe!H7 &gt; 0,J5/Formelhilfe!H7,0)</f>
        <v>937.35</v>
      </c>
      <c r="J5" s="5">
        <f>SUM(C5:H5)</f>
        <v>3749.4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937.35</v>
      </c>
      <c r="T5" s="6">
        <f>SUM(C5:H5,K5:P5)</f>
        <v>3749.4</v>
      </c>
    </row>
    <row r="6" spans="1:20" ht="23.25" customHeight="1" x14ac:dyDescent="0.35">
      <c r="A6" s="12"/>
      <c r="B6" s="187" t="s">
        <v>89</v>
      </c>
      <c r="C6" s="7">
        <f>VLOOKUP($B$2:$B$7,'Wettkampf 1'!$B$2:$D$7,3,FALSE)</f>
        <v>0</v>
      </c>
      <c r="D6" s="5">
        <f>VLOOKUP($B$2:$B$7,'2'!$B$2:$D$7,3,FALSE)</f>
        <v>931.30000000000007</v>
      </c>
      <c r="E6" s="5">
        <f>VLOOKUP($B$2:$B$7,'3'!$B$2:$D$7,3,FALSE)</f>
        <v>935.7</v>
      </c>
      <c r="F6" s="5">
        <f>VLOOKUP($B$2:$B$7,'4'!$B$2:$D$7,3,FALSE)</f>
        <v>930.8</v>
      </c>
      <c r="G6" s="5">
        <f>VLOOKUP($B$2:$B$7,'5'!$B$2:$D$7,3,FALSE)</f>
        <v>928.5</v>
      </c>
      <c r="H6" s="5">
        <f>VLOOKUP($B$2:$B$7,'6'!$B$2:$D$7,3,FALSE)</f>
        <v>0</v>
      </c>
      <c r="I6" s="5">
        <f>IF(Formelhilfe!H5 &gt; 0,J6/Formelhilfe!H5,0)</f>
        <v>931.57500000000005</v>
      </c>
      <c r="J6" s="5">
        <f>SUM(C6:H6)</f>
        <v>3726.3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931.57500000000005</v>
      </c>
      <c r="T6" s="6">
        <f>SUM(C6:H6,K6:P6)</f>
        <v>3726.3</v>
      </c>
    </row>
    <row r="7" spans="1:20" ht="23.25" customHeight="1" x14ac:dyDescent="0.35">
      <c r="A7" s="12"/>
      <c r="B7" s="187" t="s">
        <v>91</v>
      </c>
      <c r="C7" s="7">
        <f>VLOOKUP($B$2:$B$7,'Wettkampf 1'!$B$2:$D$7,3,FALSE)</f>
        <v>0</v>
      </c>
      <c r="D7" s="5">
        <f>VLOOKUP($B$2:$B$7,'2'!$B$2:$D$7,3,FALSE)</f>
        <v>930</v>
      </c>
      <c r="E7" s="5">
        <f>VLOOKUP($B$2:$B$7,'3'!$B$2:$D$7,3,FALSE)</f>
        <v>926.9</v>
      </c>
      <c r="F7" s="5">
        <f>VLOOKUP($B$2:$B$7,'4'!$B$2:$D$7,3,FALSE)</f>
        <v>933.80000000000007</v>
      </c>
      <c r="G7" s="5">
        <f>VLOOKUP($B$2:$B$7,'5'!$B$2:$D$7,3,FALSE)</f>
        <v>931.00000000000011</v>
      </c>
      <c r="H7" s="5">
        <f>VLOOKUP($B$2:$B$7,'6'!$B$2:$D$7,3,FALSE)</f>
        <v>0</v>
      </c>
      <c r="I7" s="5">
        <f>IF(Formelhilfe!H3 &gt; 0,J7/Formelhilfe!H3,0)</f>
        <v>930.42500000000007</v>
      </c>
      <c r="J7" s="5">
        <f>SUM(C7:H7)</f>
        <v>3721.7000000000003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930.42500000000007</v>
      </c>
      <c r="T7" s="6">
        <f>SUM(C7:H7,K7:P7)</f>
        <v>3721.7000000000003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Breddenberg</v>
      </c>
      <c r="Z1" s="171"/>
    </row>
    <row r="2" spans="1:29" ht="15" customHeight="1" x14ac:dyDescent="0.3">
      <c r="A2" s="93">
        <v>1</v>
      </c>
      <c r="B2" s="111" t="s">
        <v>89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72" t="str">
        <f>Übersicht!D3</f>
        <v>01.12.</v>
      </c>
      <c r="Z2" s="171"/>
    </row>
    <row r="3" spans="1:29" ht="15" customHeight="1" x14ac:dyDescent="0.3">
      <c r="A3" s="93">
        <v>2</v>
      </c>
      <c r="B3" s="111" t="s">
        <v>90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9"/>
      <c r="Z5" s="170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9"/>
      <c r="Z6" s="170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9" t="s">
        <v>64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95</v>
      </c>
      <c r="C10" s="95" t="s">
        <v>89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96</v>
      </c>
      <c r="C11" s="95" t="s">
        <v>89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97</v>
      </c>
      <c r="C12" s="95" t="s">
        <v>89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98</v>
      </c>
      <c r="C13" s="95" t="s">
        <v>89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99</v>
      </c>
      <c r="C14" s="95" t="s">
        <v>89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">
        <v>89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100</v>
      </c>
      <c r="C16" s="95" t="s">
        <v>90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101</v>
      </c>
      <c r="C17" s="95" t="s">
        <v>90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102</v>
      </c>
      <c r="C18" s="95" t="s">
        <v>90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103</v>
      </c>
      <c r="C19" s="95" t="s">
        <v>90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50</v>
      </c>
      <c r="C20" s="95" t="s">
        <v>90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">
        <v>90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104</v>
      </c>
      <c r="C22" s="95" t="s">
        <v>91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105</v>
      </c>
      <c r="C23" s="95" t="s">
        <v>91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106</v>
      </c>
      <c r="C24" s="95" t="s">
        <v>91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107</v>
      </c>
      <c r="C25" s="95" t="s">
        <v>91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52</v>
      </c>
      <c r="C26" s="95" t="s">
        <v>91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">
        <v>91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108</v>
      </c>
      <c r="C28" s="95" t="s">
        <v>92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109</v>
      </c>
      <c r="C29" s="95" t="s">
        <v>92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110</v>
      </c>
      <c r="C30" s="95" t="s">
        <v>92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111</v>
      </c>
      <c r="C31" s="95" t="s">
        <v>92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112</v>
      </c>
      <c r="C32" s="95" t="s">
        <v>92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74</v>
      </c>
      <c r="C33" s="95" t="s">
        <v>92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113</v>
      </c>
      <c r="C34" s="95" t="s">
        <v>93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114</v>
      </c>
      <c r="C35" s="95" t="s">
        <v>93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115</v>
      </c>
      <c r="C36" s="95" t="s">
        <v>93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116</v>
      </c>
      <c r="C37" s="95" t="s">
        <v>93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75</v>
      </c>
      <c r="C38" s="95" t="s">
        <v>93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">
        <v>93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117</v>
      </c>
      <c r="C40" s="95" t="s">
        <v>94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118</v>
      </c>
      <c r="C41" s="95" t="s">
        <v>94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119</v>
      </c>
      <c r="C42" s="95" t="s">
        <v>94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120</v>
      </c>
      <c r="C43" s="95" t="s">
        <v>94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121</v>
      </c>
      <c r="C44" s="95" t="s">
        <v>94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76</v>
      </c>
      <c r="C45" s="95" t="s">
        <v>94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Eisten</v>
      </c>
      <c r="X1" s="17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931.30000000000007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08.09.</v>
      </c>
      <c r="X2" s="173"/>
    </row>
    <row r="3" spans="1:29" x14ac:dyDescent="0.3">
      <c r="A3" s="106">
        <v>2</v>
      </c>
      <c r="B3" s="64" t="str">
        <f>'Wettkampf 1'!B3</f>
        <v>Eisten I</v>
      </c>
      <c r="D3" s="73">
        <f>I46</f>
        <v>941.2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945.5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123</v>
      </c>
      <c r="X5" s="170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124</v>
      </c>
      <c r="X6" s="175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942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123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>
        <v>306.3</v>
      </c>
      <c r="E10" s="83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101.4</v>
      </c>
      <c r="V10" s="84">
        <v>104.6</v>
      </c>
      <c r="W10" s="84">
        <v>100.3</v>
      </c>
      <c r="X10" s="87">
        <f>U10+V10+W10</f>
        <v>306.3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>
        <v>308.60000000000002</v>
      </c>
      <c r="E11" s="83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101.6</v>
      </c>
      <c r="V11" s="85">
        <v>103.4</v>
      </c>
      <c r="W11" s="85">
        <v>103.6</v>
      </c>
      <c r="X11" s="88">
        <f t="shared" ref="X11:X39" si="13">U11+V11+W11</f>
        <v>308.60000000000002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>
        <v>302.2</v>
      </c>
      <c r="E12" s="83" t="s">
        <v>122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101.4</v>
      </c>
      <c r="V12" s="85">
        <v>100.4</v>
      </c>
      <c r="W12" s="85">
        <v>100.4</v>
      </c>
      <c r="X12" s="88">
        <f t="shared" si="13"/>
        <v>302.20000000000005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104.9</v>
      </c>
      <c r="V13" s="85">
        <v>105.1</v>
      </c>
      <c r="W13" s="85">
        <v>103</v>
      </c>
      <c r="X13" s="88">
        <f t="shared" si="13"/>
        <v>313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>
        <v>309.5</v>
      </c>
      <c r="E14" s="83"/>
      <c r="F14" s="68">
        <f t="shared" si="0"/>
        <v>309.5</v>
      </c>
      <c r="G14" s="69">
        <f t="shared" si="1"/>
        <v>309.5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104</v>
      </c>
      <c r="V14" s="85">
        <v>104.1</v>
      </c>
      <c r="W14" s="85">
        <v>101.4</v>
      </c>
      <c r="X14" s="88">
        <f t="shared" si="13"/>
        <v>309.5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>
        <v>313.39999999999998</v>
      </c>
      <c r="E16" s="83"/>
      <c r="F16" s="68">
        <f t="shared" si="0"/>
        <v>313.39999999999998</v>
      </c>
      <c r="G16" s="69">
        <f t="shared" si="1"/>
        <v>0</v>
      </c>
      <c r="H16" s="69">
        <f t="shared" si="2"/>
        <v>0</v>
      </c>
      <c r="I16" s="69">
        <f t="shared" si="3"/>
        <v>313.39999999999998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104.2</v>
      </c>
      <c r="V16" s="85">
        <v>104.7</v>
      </c>
      <c r="W16" s="85">
        <v>104.5</v>
      </c>
      <c r="X16" s="88">
        <f t="shared" si="13"/>
        <v>313.39999999999998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>
        <v>318.5</v>
      </c>
      <c r="E17" s="83"/>
      <c r="F17" s="68">
        <f t="shared" si="0"/>
        <v>318.5</v>
      </c>
      <c r="G17" s="69">
        <f t="shared" si="1"/>
        <v>0</v>
      </c>
      <c r="H17" s="69">
        <f t="shared" si="2"/>
        <v>0</v>
      </c>
      <c r="I17" s="69">
        <f t="shared" si="3"/>
        <v>318.5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107</v>
      </c>
      <c r="V17" s="85">
        <v>105.2</v>
      </c>
      <c r="W17" s="85">
        <v>106.3</v>
      </c>
      <c r="X17" s="88">
        <f t="shared" si="13"/>
        <v>318.5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>
        <v>305.5</v>
      </c>
      <c r="E18" s="83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103.1</v>
      </c>
      <c r="V18" s="85">
        <v>102.7</v>
      </c>
      <c r="W18" s="85">
        <v>99.7</v>
      </c>
      <c r="X18" s="88">
        <f t="shared" si="13"/>
        <v>305.5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>
        <v>309.3</v>
      </c>
      <c r="E19" s="83"/>
      <c r="F19" s="68">
        <f t="shared" si="0"/>
        <v>309.3</v>
      </c>
      <c r="G19" s="69">
        <f t="shared" si="1"/>
        <v>0</v>
      </c>
      <c r="H19" s="69">
        <f t="shared" si="2"/>
        <v>0</v>
      </c>
      <c r="I19" s="69">
        <f t="shared" si="3"/>
        <v>309.3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100.6</v>
      </c>
      <c r="V19" s="85">
        <v>104.9</v>
      </c>
      <c r="W19" s="85">
        <v>103.8</v>
      </c>
      <c r="X19" s="88">
        <f t="shared" si="13"/>
        <v>309.3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>
        <v>314.7</v>
      </c>
      <c r="E22" s="83"/>
      <c r="F22" s="68">
        <f t="shared" si="0"/>
        <v>314.7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</v>
      </c>
      <c r="V22" s="85">
        <v>104.3</v>
      </c>
      <c r="W22" s="85">
        <v>104.4</v>
      </c>
      <c r="X22" s="88">
        <f t="shared" si="13"/>
        <v>314.70000000000005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102.5</v>
      </c>
      <c r="V23" s="85">
        <v>104.6</v>
      </c>
      <c r="W23" s="85">
        <v>102.6</v>
      </c>
      <c r="X23" s="88">
        <f t="shared" si="13"/>
        <v>309.7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103.1</v>
      </c>
      <c r="V24" s="85">
        <v>99.7</v>
      </c>
      <c r="W24" s="85">
        <v>102.8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>
        <v>301.2</v>
      </c>
      <c r="E25" s="83"/>
      <c r="F25" s="68">
        <f t="shared" si="0"/>
        <v>301.2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100.6</v>
      </c>
      <c r="V25" s="85">
        <v>102.2</v>
      </c>
      <c r="W25" s="85">
        <v>98.4</v>
      </c>
      <c r="X25" s="88">
        <f t="shared" si="13"/>
        <v>301.20000000000005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313.5</v>
      </c>
      <c r="E28" s="83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105.2</v>
      </c>
      <c r="V28" s="85">
        <v>104</v>
      </c>
      <c r="W28" s="85">
        <v>104.3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305.8</v>
      </c>
      <c r="E29" s="83"/>
      <c r="F29" s="68">
        <f t="shared" si="0"/>
        <v>305.8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101.4</v>
      </c>
      <c r="V29" s="85">
        <v>102.9</v>
      </c>
      <c r="W29" s="85">
        <v>101.5</v>
      </c>
      <c r="X29" s="88">
        <f t="shared" si="13"/>
        <v>305.8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320.10000000000002</v>
      </c>
      <c r="E30" s="83"/>
      <c r="F30" s="68">
        <f t="shared" si="0"/>
        <v>320.10000000000002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320.10000000000002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106.6</v>
      </c>
      <c r="V30" s="85">
        <v>107</v>
      </c>
      <c r="W30" s="85">
        <v>106.5</v>
      </c>
      <c r="X30" s="88">
        <f t="shared" si="13"/>
        <v>320.10000000000002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 t="s">
        <v>122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>
        <v>311.89999999999998</v>
      </c>
      <c r="E32" s="83"/>
      <c r="F32" s="68">
        <f t="shared" si="0"/>
        <v>311.89999999999998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103.7</v>
      </c>
      <c r="V32" s="85">
        <v>104</v>
      </c>
      <c r="W32" s="85">
        <v>104.2</v>
      </c>
      <c r="X32" s="88">
        <f t="shared" si="13"/>
        <v>311.89999999999998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309.8</v>
      </c>
      <c r="E34" s="83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101.5</v>
      </c>
      <c r="V34" s="85">
        <v>104.8</v>
      </c>
      <c r="W34" s="85">
        <v>103.5</v>
      </c>
      <c r="X34" s="88">
        <f t="shared" si="13"/>
        <v>309.8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316.3</v>
      </c>
      <c r="E35" s="83"/>
      <c r="F35" s="68">
        <f t="shared" si="0"/>
        <v>316.3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</v>
      </c>
      <c r="V35" s="85">
        <v>106.2</v>
      </c>
      <c r="W35" s="85">
        <v>105.1</v>
      </c>
      <c r="X35" s="88">
        <f t="shared" si="13"/>
        <v>316.29999999999995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313.5</v>
      </c>
      <c r="E36" s="83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104.3</v>
      </c>
      <c r="V36" s="85">
        <v>103.5</v>
      </c>
      <c r="W36" s="85">
        <v>105.7</v>
      </c>
      <c r="X36" s="88">
        <f t="shared" si="13"/>
        <v>313.5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310.89999999999998</v>
      </c>
      <c r="E37" s="83"/>
      <c r="F37" s="68">
        <f t="shared" si="0"/>
        <v>310.89999999999998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102.7</v>
      </c>
      <c r="V37" s="85">
        <v>102</v>
      </c>
      <c r="W37" s="85">
        <v>106.2</v>
      </c>
      <c r="X37" s="88">
        <f t="shared" si="13"/>
        <v>310.89999999999998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>
        <v>318.39999999999998</v>
      </c>
      <c r="E40" s="83"/>
      <c r="F40" s="68">
        <f t="shared" si="0"/>
        <v>318.39999999999998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318.39999999999998</v>
      </c>
      <c r="R40" s="69">
        <f t="shared" si="12"/>
        <v>1</v>
      </c>
      <c r="S40" s="69"/>
      <c r="T40" s="69"/>
      <c r="U40" s="85">
        <v>105.6</v>
      </c>
      <c r="V40" s="85">
        <v>106.3</v>
      </c>
      <c r="W40" s="85">
        <v>106.5</v>
      </c>
      <c r="X40" s="88">
        <f t="shared" ref="X40:X44" si="17">U40+V40+W40</f>
        <v>318.39999999999998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>
        <v>311</v>
      </c>
      <c r="E41" s="83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85">
        <v>104.4</v>
      </c>
      <c r="V41" s="85">
        <v>103.9</v>
      </c>
      <c r="W41" s="85">
        <v>102.7</v>
      </c>
      <c r="X41" s="88">
        <f t="shared" si="17"/>
        <v>311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>
        <v>308.3</v>
      </c>
      <c r="E42" s="83"/>
      <c r="F42" s="68">
        <f t="shared" si="0"/>
        <v>308.3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</v>
      </c>
      <c r="R42" s="69">
        <f t="shared" si="12"/>
        <v>1</v>
      </c>
      <c r="S42" s="69"/>
      <c r="T42" s="69"/>
      <c r="U42" s="85">
        <v>103.6</v>
      </c>
      <c r="V42" s="85">
        <v>104.4</v>
      </c>
      <c r="W42" s="85">
        <v>100.3</v>
      </c>
      <c r="X42" s="88">
        <f t="shared" si="17"/>
        <v>308.3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>
        <v>299.60000000000002</v>
      </c>
      <c r="E43" s="83" t="s">
        <v>122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101.6</v>
      </c>
      <c r="V43" s="85">
        <v>98.4</v>
      </c>
      <c r="W43" s="85">
        <v>99.6</v>
      </c>
      <c r="X43" s="88">
        <f t="shared" si="17"/>
        <v>299.60000000000002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>
        <v>312.60000000000002</v>
      </c>
      <c r="E44" s="83"/>
      <c r="F44" s="68">
        <f t="shared" si="0"/>
        <v>312.60000000000002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312.60000000000002</v>
      </c>
      <c r="R44" s="69">
        <f t="shared" si="12"/>
        <v>1</v>
      </c>
      <c r="S44" s="69"/>
      <c r="T44" s="69"/>
      <c r="U44" s="85">
        <v>104</v>
      </c>
      <c r="V44" s="85">
        <v>104.1</v>
      </c>
      <c r="W44" s="85">
        <v>104.5</v>
      </c>
      <c r="X44" s="88">
        <f t="shared" si="17"/>
        <v>312.60000000000002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931.30000000000007</v>
      </c>
      <c r="H46" s="69">
        <f>SUM(H10:H45)</f>
        <v>4</v>
      </c>
      <c r="I46" s="69">
        <f>LARGE(I10:I45,1)+LARGE(I10:I45,2)+LARGE(I10:I45,3)</f>
        <v>941.2</v>
      </c>
      <c r="J46" s="69">
        <f>SUM(J10:J45)</f>
        <v>4</v>
      </c>
      <c r="K46" s="69">
        <f>LARGE(K10:K45,1)+LARGE(K10:K45,2)+LARGE(K10:K45,3)</f>
        <v>930</v>
      </c>
      <c r="L46" s="69">
        <f>SUM(L10:L45)</f>
        <v>4</v>
      </c>
      <c r="M46" s="69">
        <f>LARGE(M10:M45,1)+LARGE(M10:M45,2)+LARGE(M10:M45,3)</f>
        <v>945.5</v>
      </c>
      <c r="N46" s="69">
        <f>SUM(N10:N45)</f>
        <v>4</v>
      </c>
      <c r="O46" s="69">
        <f>LARGE(O10:O45,1)+LARGE(O10:O45,2)+LARGE(O10:O45,3)</f>
        <v>940.69999999999993</v>
      </c>
      <c r="P46" s="69">
        <f>SUM(P10:P45)</f>
        <v>4</v>
      </c>
      <c r="Q46" s="69">
        <f>LARGE(Q10:Q45,1)+LARGE(Q10:Q45,2)+LARGE(Q10:Q45,3)</f>
        <v>942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12" sqref="T1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Lorup</v>
      </c>
      <c r="X1" s="17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Übersicht!F3</f>
        <v>22.09.</v>
      </c>
      <c r="X2" s="173"/>
    </row>
    <row r="3" spans="1:29" x14ac:dyDescent="0.3">
      <c r="A3" s="106">
        <v>2</v>
      </c>
      <c r="B3" s="64" t="str">
        <f>'Wettkampf 1'!B3</f>
        <v>Eisten I</v>
      </c>
      <c r="D3" s="73">
        <f>I46</f>
        <v>931.90000000000009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926.9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938.40000000000009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126</v>
      </c>
      <c r="X5" s="177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945.2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127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>
        <v>306.39999999999998</v>
      </c>
      <c r="E10" s="83"/>
      <c r="F10" s="68">
        <f>IF(E10="x","0",D10)</f>
        <v>306.39999999999998</v>
      </c>
      <c r="G10" s="69">
        <f>IF(C10=$B$2,F10,0)</f>
        <v>306.39999999999998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>
        <v>300.10000000000002</v>
      </c>
      <c r="E12" s="83" t="s">
        <v>122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>
        <v>311.89999999999998</v>
      </c>
      <c r="E14" s="83"/>
      <c r="F14" s="68">
        <f t="shared" si="0"/>
        <v>311.89999999999998</v>
      </c>
      <c r="G14" s="69">
        <f t="shared" si="1"/>
        <v>311.89999999999998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>
        <v>312.3</v>
      </c>
      <c r="E16" s="83"/>
      <c r="F16" s="68">
        <f t="shared" si="0"/>
        <v>312.3</v>
      </c>
      <c r="G16" s="69">
        <f t="shared" si="1"/>
        <v>0</v>
      </c>
      <c r="H16" s="69">
        <f t="shared" si="2"/>
        <v>0</v>
      </c>
      <c r="I16" s="69">
        <f t="shared" si="3"/>
        <v>312.3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>
        <v>312.3</v>
      </c>
      <c r="E17" s="83"/>
      <c r="F17" s="68">
        <f t="shared" si="0"/>
        <v>312.3</v>
      </c>
      <c r="G17" s="69">
        <f t="shared" si="1"/>
        <v>0</v>
      </c>
      <c r="H17" s="69">
        <f t="shared" si="2"/>
        <v>0</v>
      </c>
      <c r="I17" s="69">
        <f t="shared" si="3"/>
        <v>312.3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>
        <v>306.39999999999998</v>
      </c>
      <c r="E18" s="83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>
        <v>307.3</v>
      </c>
      <c r="E19" s="83"/>
      <c r="F19" s="68">
        <f t="shared" si="0"/>
        <v>307.3</v>
      </c>
      <c r="G19" s="69">
        <f t="shared" si="1"/>
        <v>0</v>
      </c>
      <c r="H19" s="69">
        <f t="shared" si="2"/>
        <v>0</v>
      </c>
      <c r="I19" s="69">
        <f t="shared" si="3"/>
        <v>307.3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>
        <v>315.3</v>
      </c>
      <c r="E22" s="8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>
        <v>301.89999999999998</v>
      </c>
      <c r="E24" s="83"/>
      <c r="F24" s="68">
        <f t="shared" si="0"/>
        <v>301.89999999999998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309.8</v>
      </c>
      <c r="E28" s="83"/>
      <c r="F28" s="68">
        <f t="shared" si="0"/>
        <v>309.8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317.60000000000002</v>
      </c>
      <c r="E30" s="83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 t="s">
        <v>122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>
        <v>311</v>
      </c>
      <c r="E32" s="83"/>
      <c r="F32" s="68">
        <f t="shared" si="0"/>
        <v>311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310</v>
      </c>
      <c r="E34" s="83"/>
      <c r="F34" s="68">
        <f t="shared" si="0"/>
        <v>310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</v>
      </c>
      <c r="E35" s="83"/>
      <c r="F35" s="68">
        <f t="shared" si="0"/>
        <v>316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311.8</v>
      </c>
      <c r="E36" s="83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307.8</v>
      </c>
      <c r="E37" s="83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>
        <v>318.3</v>
      </c>
      <c r="E40" s="83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>
        <v>309.2</v>
      </c>
      <c r="E41" s="83"/>
      <c r="F41" s="68">
        <f t="shared" si="0"/>
        <v>309.2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>
        <v>308.5</v>
      </c>
      <c r="E42" s="83"/>
      <c r="F42" s="68">
        <f t="shared" si="0"/>
        <v>308.5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>
        <v>300.3</v>
      </c>
      <c r="E43" s="83" t="s">
        <v>122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>
        <v>317.7</v>
      </c>
      <c r="E44" s="83"/>
      <c r="F44" s="68">
        <f t="shared" si="0"/>
        <v>317.7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931.90000000000009</v>
      </c>
      <c r="J46" s="69">
        <f>SUM(J10:J45)</f>
        <v>4</v>
      </c>
      <c r="K46" s="69">
        <f>LARGE(K10:K45,1)+LARGE(K10:K45,2)+LARGE(K10:K45,3)</f>
        <v>926.9</v>
      </c>
      <c r="L46" s="69">
        <f>SUM(L10:L45)</f>
        <v>4</v>
      </c>
      <c r="M46" s="69">
        <f>LARGE(M10:M45,1)+LARGE(M10:M45,2)+LARGE(M10:M45,3)</f>
        <v>938.40000000000009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945.2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28" sqref="AC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Neubörger</v>
      </c>
      <c r="X1" s="17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930.8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Übersicht!G3</f>
        <v>06.10.</v>
      </c>
      <c r="X2" s="173"/>
    </row>
    <row r="3" spans="1:29" x14ac:dyDescent="0.3">
      <c r="A3" s="106">
        <v>2</v>
      </c>
      <c r="B3" s="64" t="str">
        <f>'Wettkampf 1'!B3</f>
        <v>Eisten I</v>
      </c>
      <c r="D3" s="73">
        <f>I46</f>
        <v>936.7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933.80000000000007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128</v>
      </c>
      <c r="X5" s="170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942.90000000000009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129</v>
      </c>
      <c r="X6" s="175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947.1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128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49">
        <v>305.5</v>
      </c>
      <c r="E10" s="150" t="s">
        <v>122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102.5</v>
      </c>
      <c r="V10" s="151">
        <v>100.6</v>
      </c>
      <c r="W10" s="151">
        <v>102.4</v>
      </c>
      <c r="X10" s="87">
        <f>U10+V10+W10</f>
        <v>305.5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49">
        <v>308.5</v>
      </c>
      <c r="E11" s="150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104.2</v>
      </c>
      <c r="V11" s="152">
        <v>102.5</v>
      </c>
      <c r="W11" s="152">
        <v>101.8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49">
        <v>306.60000000000002</v>
      </c>
      <c r="E12" s="150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101.5</v>
      </c>
      <c r="V12" s="152">
        <v>103.2</v>
      </c>
      <c r="W12" s="152">
        <v>101.9</v>
      </c>
      <c r="X12" s="88">
        <f t="shared" si="13"/>
        <v>306.60000000000002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49">
        <v>313.89999999999998</v>
      </c>
      <c r="E13" s="150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104.4</v>
      </c>
      <c r="V13" s="152">
        <v>105.3</v>
      </c>
      <c r="W13" s="152">
        <v>104.2</v>
      </c>
      <c r="X13" s="88">
        <f t="shared" si="13"/>
        <v>313.89999999999998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49">
        <v>308.39999999999998</v>
      </c>
      <c r="E14" s="150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103</v>
      </c>
      <c r="V14" s="152">
        <v>104.1</v>
      </c>
      <c r="W14" s="152">
        <v>101.3</v>
      </c>
      <c r="X14" s="88">
        <f t="shared" si="13"/>
        <v>308.39999999999998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49"/>
      <c r="E15" s="150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/>
      <c r="V15" s="152"/>
      <c r="W15" s="15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49">
        <v>309.2</v>
      </c>
      <c r="E16" s="150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>
        <v>102.3</v>
      </c>
      <c r="V16" s="152">
        <v>104.6</v>
      </c>
      <c r="W16" s="152">
        <v>102.3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49">
        <v>314.7</v>
      </c>
      <c r="E17" s="150"/>
      <c r="F17" s="68">
        <f t="shared" si="0"/>
        <v>314.7</v>
      </c>
      <c r="G17" s="69">
        <f t="shared" si="1"/>
        <v>0</v>
      </c>
      <c r="H17" s="69">
        <f t="shared" si="2"/>
        <v>0</v>
      </c>
      <c r="I17" s="69">
        <f t="shared" si="3"/>
        <v>314.7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103.5</v>
      </c>
      <c r="V17" s="152">
        <v>105.1</v>
      </c>
      <c r="W17" s="152">
        <v>106.1</v>
      </c>
      <c r="X17" s="88">
        <f t="shared" si="13"/>
        <v>314.7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49">
        <v>309.10000000000002</v>
      </c>
      <c r="E18" s="150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100.4</v>
      </c>
      <c r="V18" s="152">
        <v>104.4</v>
      </c>
      <c r="W18" s="152">
        <v>104.3</v>
      </c>
      <c r="X18" s="88">
        <f t="shared" si="13"/>
        <v>309.10000000000002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49">
        <v>312.8</v>
      </c>
      <c r="E19" s="150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104.5</v>
      </c>
      <c r="V19" s="152">
        <v>104.4</v>
      </c>
      <c r="W19" s="152">
        <v>103.9</v>
      </c>
      <c r="X19" s="88">
        <f t="shared" si="13"/>
        <v>312.8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49"/>
      <c r="E20" s="150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/>
      <c r="V20" s="152"/>
      <c r="W20" s="152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49"/>
      <c r="E21" s="150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/>
      <c r="V21" s="152"/>
      <c r="W21" s="15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49">
        <v>314</v>
      </c>
      <c r="E22" s="150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103.6</v>
      </c>
      <c r="V22" s="152">
        <v>105.3</v>
      </c>
      <c r="W22" s="152">
        <v>105.1</v>
      </c>
      <c r="X22" s="88">
        <f t="shared" si="13"/>
        <v>314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49">
        <v>312.7</v>
      </c>
      <c r="E23" s="150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103.4</v>
      </c>
      <c r="V23" s="152">
        <v>104.4</v>
      </c>
      <c r="W23" s="152">
        <v>104.9</v>
      </c>
      <c r="X23" s="88">
        <f t="shared" si="13"/>
        <v>312.70000000000005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49">
        <v>307.10000000000002</v>
      </c>
      <c r="E24" s="150"/>
      <c r="F24" s="68">
        <f t="shared" si="0"/>
        <v>307.10000000000002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103.8</v>
      </c>
      <c r="V24" s="152">
        <v>100.8</v>
      </c>
      <c r="W24" s="152">
        <v>102.5</v>
      </c>
      <c r="X24" s="88">
        <f t="shared" si="13"/>
        <v>307.10000000000002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49">
        <v>306.5</v>
      </c>
      <c r="E25" s="150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102.7</v>
      </c>
      <c r="V25" s="152">
        <v>101.9</v>
      </c>
      <c r="W25" s="152">
        <v>101.9</v>
      </c>
      <c r="X25" s="88">
        <f t="shared" si="13"/>
        <v>306.5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49"/>
      <c r="E26" s="150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/>
      <c r="V26" s="152"/>
      <c r="W26" s="152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49"/>
      <c r="E27" s="150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/>
      <c r="V27" s="152"/>
      <c r="W27" s="152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49">
        <v>313</v>
      </c>
      <c r="E28" s="150"/>
      <c r="F28" s="68">
        <f t="shared" si="0"/>
        <v>313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105</v>
      </c>
      <c r="V28" s="152">
        <v>104.3</v>
      </c>
      <c r="W28" s="152">
        <v>103.7</v>
      </c>
      <c r="X28" s="88">
        <f t="shared" si="13"/>
        <v>313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49">
        <v>310.2</v>
      </c>
      <c r="E29" s="150"/>
      <c r="F29" s="68">
        <f t="shared" si="0"/>
        <v>310.2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104.1</v>
      </c>
      <c r="V29" s="152">
        <v>103.4</v>
      </c>
      <c r="W29" s="152">
        <v>102.7</v>
      </c>
      <c r="X29" s="88">
        <f t="shared" si="13"/>
        <v>310.2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49">
        <v>316.3</v>
      </c>
      <c r="E30" s="150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105.8</v>
      </c>
      <c r="V30" s="152">
        <v>104.9</v>
      </c>
      <c r="W30" s="152">
        <v>105.6</v>
      </c>
      <c r="X30" s="88">
        <f t="shared" si="13"/>
        <v>316.29999999999995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49"/>
      <c r="E31" s="150" t="s">
        <v>122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/>
      <c r="V31" s="152"/>
      <c r="W31" s="152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49">
        <v>311</v>
      </c>
      <c r="E32" s="150"/>
      <c r="F32" s="68">
        <f t="shared" si="0"/>
        <v>311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>
        <v>102.5</v>
      </c>
      <c r="V32" s="152">
        <v>103.9</v>
      </c>
      <c r="W32" s="152">
        <v>104.6</v>
      </c>
      <c r="X32" s="88">
        <f t="shared" si="13"/>
        <v>311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49">
        <v>301.5</v>
      </c>
      <c r="E33" s="150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>
        <v>102.8</v>
      </c>
      <c r="V33" s="152">
        <v>98.4</v>
      </c>
      <c r="W33" s="152">
        <v>100.3</v>
      </c>
      <c r="X33" s="88">
        <f t="shared" si="13"/>
        <v>301.5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49">
        <v>309.39999999999998</v>
      </c>
      <c r="E34" s="150"/>
      <c r="F34" s="68">
        <f t="shared" si="0"/>
        <v>309.39999999999998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2">
        <v>104.5</v>
      </c>
      <c r="V34" s="152">
        <v>101.9</v>
      </c>
      <c r="W34" s="152">
        <v>103</v>
      </c>
      <c r="X34" s="88">
        <f t="shared" si="13"/>
        <v>309.39999999999998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49">
        <v>313.2</v>
      </c>
      <c r="E35" s="150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2">
        <v>104</v>
      </c>
      <c r="V35" s="152">
        <v>105.1</v>
      </c>
      <c r="W35" s="152">
        <v>104.1</v>
      </c>
      <c r="X35" s="88">
        <f t="shared" si="13"/>
        <v>313.2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49">
        <v>314</v>
      </c>
      <c r="E36" s="150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2">
        <v>105.3</v>
      </c>
      <c r="V36" s="152">
        <v>103.5</v>
      </c>
      <c r="W36" s="152">
        <v>105.2</v>
      </c>
      <c r="X36" s="88">
        <f t="shared" si="13"/>
        <v>314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49">
        <v>315.7</v>
      </c>
      <c r="E37" s="150"/>
      <c r="F37" s="68">
        <f t="shared" si="0"/>
        <v>315.7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2">
        <v>104.5</v>
      </c>
      <c r="V37" s="152">
        <v>105</v>
      </c>
      <c r="W37" s="152">
        <v>106.2</v>
      </c>
      <c r="X37" s="88">
        <f t="shared" si="13"/>
        <v>315.7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49"/>
      <c r="E38" s="150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2"/>
      <c r="V38" s="152"/>
      <c r="W38" s="152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49"/>
      <c r="E39" s="150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2"/>
      <c r="V39" s="152"/>
      <c r="W39" s="15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49">
        <v>315.3</v>
      </c>
      <c r="E40" s="150"/>
      <c r="F40" s="68">
        <f t="shared" si="0"/>
        <v>315.3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</v>
      </c>
      <c r="R40" s="69">
        <f t="shared" si="12"/>
        <v>1</v>
      </c>
      <c r="S40" s="69"/>
      <c r="T40" s="69"/>
      <c r="U40" s="152">
        <v>104.9</v>
      </c>
      <c r="V40" s="152">
        <v>106.3</v>
      </c>
      <c r="W40" s="152">
        <v>104.1</v>
      </c>
      <c r="X40" s="88">
        <f t="shared" si="13"/>
        <v>315.29999999999995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49">
        <v>310.89999999999998</v>
      </c>
      <c r="E41" s="150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152">
        <v>102.6</v>
      </c>
      <c r="V41" s="152">
        <v>102.7</v>
      </c>
      <c r="W41" s="152">
        <v>105.6</v>
      </c>
      <c r="X41" s="88">
        <f t="shared" si="13"/>
        <v>310.89999999999998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49">
        <v>314.60000000000002</v>
      </c>
      <c r="E42" s="150"/>
      <c r="F42" s="68">
        <f t="shared" si="0"/>
        <v>314.60000000000002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314.60000000000002</v>
      </c>
      <c r="R42" s="69">
        <f t="shared" si="12"/>
        <v>1</v>
      </c>
      <c r="S42" s="69"/>
      <c r="T42" s="69"/>
      <c r="U42" s="152">
        <v>106.1</v>
      </c>
      <c r="V42" s="152">
        <v>104.6</v>
      </c>
      <c r="W42" s="152">
        <v>103.9</v>
      </c>
      <c r="X42" s="88">
        <f t="shared" si="13"/>
        <v>314.60000000000002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49">
        <v>306.8</v>
      </c>
      <c r="E43" s="150" t="s">
        <v>122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2">
        <v>101.8</v>
      </c>
      <c r="V43" s="152">
        <v>101.8</v>
      </c>
      <c r="W43" s="152">
        <v>103.2</v>
      </c>
      <c r="X43" s="88">
        <f t="shared" si="13"/>
        <v>306.8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49">
        <v>317.2</v>
      </c>
      <c r="E44" s="150"/>
      <c r="F44" s="68">
        <f t="shared" si="0"/>
        <v>317.2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317.2</v>
      </c>
      <c r="R44" s="69">
        <f t="shared" si="12"/>
        <v>1</v>
      </c>
      <c r="S44" s="69"/>
      <c r="T44" s="69"/>
      <c r="U44" s="152">
        <v>107</v>
      </c>
      <c r="V44" s="152">
        <v>104.4</v>
      </c>
      <c r="W44" s="152">
        <v>105.8</v>
      </c>
      <c r="X44" s="88">
        <f t="shared" si="13"/>
        <v>317.2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49"/>
      <c r="E45" s="150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2"/>
      <c r="V45" s="152"/>
      <c r="W45" s="152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930.8</v>
      </c>
      <c r="H46" s="69">
        <f>SUM(H10:H45)</f>
        <v>4</v>
      </c>
      <c r="I46" s="69">
        <f>LARGE(I10:I45,1)+LARGE(I10:I45,2)+LARGE(I10:I45,3)</f>
        <v>936.7</v>
      </c>
      <c r="J46" s="69">
        <f>SUM(J10:J45)</f>
        <v>4</v>
      </c>
      <c r="K46" s="69">
        <f>LARGE(K10:K45,1)+LARGE(K10:K45,2)+LARGE(K10:K45,3)</f>
        <v>933.80000000000007</v>
      </c>
      <c r="L46" s="69">
        <f>SUM(L10:L45)</f>
        <v>4</v>
      </c>
      <c r="M46" s="69">
        <f>LARGE(M10:M45,1)+LARGE(M10:M45,2)+LARGE(M10:M45,3)</f>
        <v>940.3</v>
      </c>
      <c r="N46" s="69">
        <f>SUM(N10:N45)</f>
        <v>4</v>
      </c>
      <c r="O46" s="69">
        <f>LARGE(O10:O45,1)+LARGE(O10:O45,2)+LARGE(O10:O45,3)</f>
        <v>942.90000000000009</v>
      </c>
      <c r="P46" s="69">
        <f>SUM(P10:P45)</f>
        <v>4</v>
      </c>
      <c r="Q46" s="69">
        <f>LARGE(Q10:Q45,1)+LARGE(Q10:Q45,2)+LARGE(Q10:Q45,3)</f>
        <v>947.1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Sd7oED0R6at24WuvH0SEf5cK6IPS1y+lTOene2wRagqqs/RVzt3N4TGjSdSIHFoRfulCgm+cTMvKU8Il0k/n6g==" saltValue="XRM59gFXsh8NTHurVokV5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AC15" sqref="AC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Lorup</v>
      </c>
      <c r="X1" s="17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928.5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Übersicht!H3</f>
        <v>20.10.</v>
      </c>
      <c r="X2" s="173"/>
    </row>
    <row r="3" spans="1:29" x14ac:dyDescent="0.3">
      <c r="A3" s="106">
        <v>2</v>
      </c>
      <c r="B3" s="64" t="str">
        <f>'Wettkampf 1'!B3</f>
        <v>Eisten I</v>
      </c>
      <c r="D3" s="73">
        <f>I46</f>
        <v>939.59999999999991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931.00000000000011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130</v>
      </c>
      <c r="X5" s="170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943.59999999999991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941.90000000000009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76" t="s">
        <v>130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85">
        <v>303.2</v>
      </c>
      <c r="E10" s="186"/>
      <c r="F10" s="68">
        <f>IF(E10="x","0",D10)</f>
        <v>303.2</v>
      </c>
      <c r="G10" s="69">
        <f>IF(C10=$B$2,F10,0)</f>
        <v>303.2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85">
        <v>309.2</v>
      </c>
      <c r="E11" s="186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85">
        <v>304.8</v>
      </c>
      <c r="E12" s="186" t="s">
        <v>122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85">
        <v>311.8</v>
      </c>
      <c r="E13" s="186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85">
        <v>307.5</v>
      </c>
      <c r="E14" s="186"/>
      <c r="F14" s="68">
        <f t="shared" si="0"/>
        <v>307.5</v>
      </c>
      <c r="G14" s="69">
        <f t="shared" si="1"/>
        <v>307.5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85"/>
      <c r="E15" s="186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85">
        <v>311.5</v>
      </c>
      <c r="E16" s="186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85">
        <v>308.89999999999998</v>
      </c>
      <c r="E17" s="186"/>
      <c r="F17" s="68">
        <f t="shared" si="0"/>
        <v>308.89999999999998</v>
      </c>
      <c r="G17" s="69">
        <f t="shared" si="1"/>
        <v>0</v>
      </c>
      <c r="H17" s="69">
        <f t="shared" si="2"/>
        <v>0</v>
      </c>
      <c r="I17" s="69">
        <f t="shared" si="3"/>
        <v>308.89999999999998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85">
        <v>310.3</v>
      </c>
      <c r="E18" s="186"/>
      <c r="F18" s="68">
        <f t="shared" si="0"/>
        <v>310.3</v>
      </c>
      <c r="G18" s="69">
        <f t="shared" si="1"/>
        <v>0</v>
      </c>
      <c r="H18" s="69">
        <f t="shared" si="2"/>
        <v>0</v>
      </c>
      <c r="I18" s="69">
        <f t="shared" si="3"/>
        <v>310.3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85">
        <v>317.8</v>
      </c>
      <c r="E19" s="186"/>
      <c r="F19" s="68">
        <f t="shared" si="0"/>
        <v>317.8</v>
      </c>
      <c r="G19" s="69">
        <f t="shared" si="1"/>
        <v>0</v>
      </c>
      <c r="H19" s="69">
        <f t="shared" si="2"/>
        <v>0</v>
      </c>
      <c r="I19" s="69">
        <f t="shared" si="3"/>
        <v>317.8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85"/>
      <c r="E20" s="186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85"/>
      <c r="E21" s="186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85">
        <v>316.60000000000002</v>
      </c>
      <c r="E22" s="186"/>
      <c r="F22" s="68">
        <f t="shared" si="0"/>
        <v>316.60000000000002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85">
        <v>310.3</v>
      </c>
      <c r="E23" s="186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85">
        <v>297.7</v>
      </c>
      <c r="E24" s="186"/>
      <c r="F24" s="68">
        <f t="shared" si="0"/>
        <v>297.7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85">
        <v>304.10000000000002</v>
      </c>
      <c r="E25" s="186"/>
      <c r="F25" s="68">
        <f t="shared" si="0"/>
        <v>304.10000000000002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85"/>
      <c r="E26" s="186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85"/>
      <c r="E27" s="186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85">
        <v>311</v>
      </c>
      <c r="E28" s="186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85">
        <v>313.3</v>
      </c>
      <c r="E29" s="186"/>
      <c r="F29" s="68">
        <f t="shared" si="0"/>
        <v>313.3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85">
        <v>319.2</v>
      </c>
      <c r="E30" s="186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85"/>
      <c r="E31" s="186" t="s">
        <v>122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85">
        <v>311.2</v>
      </c>
      <c r="E32" s="186"/>
      <c r="F32" s="68">
        <f t="shared" si="0"/>
        <v>311.2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85">
        <v>308.89999999999998</v>
      </c>
      <c r="E33" s="186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85">
        <v>312.8</v>
      </c>
      <c r="E34" s="186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85">
        <v>316.8</v>
      </c>
      <c r="E35" s="186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85">
        <v>314</v>
      </c>
      <c r="E36" s="186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85">
        <v>307.8</v>
      </c>
      <c r="E37" s="186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85"/>
      <c r="E38" s="186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85"/>
      <c r="E39" s="186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85">
        <v>318.3</v>
      </c>
      <c r="E40" s="186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85">
        <v>308.8</v>
      </c>
      <c r="E41" s="186"/>
      <c r="F41" s="68">
        <f t="shared" si="0"/>
        <v>308.8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85">
        <v>308</v>
      </c>
      <c r="E42" s="186"/>
      <c r="F42" s="68">
        <f t="shared" si="0"/>
        <v>308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85">
        <v>305.2</v>
      </c>
      <c r="E43" s="186" t="s">
        <v>122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85">
        <v>314.8</v>
      </c>
      <c r="E44" s="186"/>
      <c r="F44" s="68">
        <f t="shared" si="0"/>
        <v>314.8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85"/>
      <c r="E45" s="186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928.5</v>
      </c>
      <c r="H46" s="69">
        <f>SUM(H10:H45)</f>
        <v>4</v>
      </c>
      <c r="I46" s="69">
        <f>LARGE(I10:I45,1)+LARGE(I10:I45,2)+LARGE(I10:I45,3)</f>
        <v>939.59999999999991</v>
      </c>
      <c r="J46" s="69">
        <f>SUM(J10:J45)</f>
        <v>4</v>
      </c>
      <c r="K46" s="69">
        <f>LARGE(K10:K45,1)+LARGE(K10:K45,2)+LARGE(K10:K45,3)</f>
        <v>931.00000000000011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943.59999999999991</v>
      </c>
      <c r="P46" s="69">
        <f>SUM(P10:P45)</f>
        <v>4</v>
      </c>
      <c r="Q46" s="69">
        <f>LARGE(Q10:Q45,1)+LARGE(Q10:Q45,2)+LARGE(Q10:Q45,3)</f>
        <v>941.90000000000009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hyaN/vGsQ18bdKB+gJ5X9/MxOuhQYIul2agAeHdlggm56++PgQEb7YtjWWZsqb7kav9j3tlPx1UqDxrCJ5E4Cw==" saltValue="/etI2bQ+rOolToiuw3o1n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Sögel</v>
      </c>
      <c r="X1" s="173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Übersicht!I3</f>
        <v>24.11.</v>
      </c>
      <c r="X2" s="173"/>
    </row>
    <row r="3" spans="1:27" x14ac:dyDescent="0.3">
      <c r="A3" s="106">
        <v>2</v>
      </c>
      <c r="B3" s="64" t="str">
        <f>'Wettkampf 1'!B3</f>
        <v>Eisten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Breddenberg</v>
      </c>
      <c r="X1" s="17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0</v>
      </c>
      <c r="X2" s="173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Eisten</v>
      </c>
      <c r="X1" s="17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Übersicht!M3</f>
        <v>0</v>
      </c>
      <c r="X2" s="173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6" t="s">
        <v>64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2024-10-20T15:27:23Z</cp:lastPrinted>
  <dcterms:created xsi:type="dcterms:W3CDTF">2010-11-23T11:44:38Z</dcterms:created>
  <dcterms:modified xsi:type="dcterms:W3CDTF">2024-10-20T15:27:32Z</dcterms:modified>
</cp:coreProperties>
</file>