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12. WK\Herren\"/>
    </mc:Choice>
  </mc:AlternateContent>
  <xr:revisionPtr revIDLastSave="0" documentId="13_ncr:1_{57A10F6B-EADC-43E0-8CEC-16CA910C8EBE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18" i="18" l="1"/>
  <c r="B6" i="18"/>
  <c r="B10" i="18"/>
  <c r="B16" i="18"/>
  <c r="B5" i="18"/>
  <c r="B36" i="18"/>
  <c r="B28" i="18"/>
  <c r="B4" i="18"/>
  <c r="B19" i="18"/>
  <c r="B29" i="18"/>
  <c r="B9" i="18"/>
  <c r="B20" i="18"/>
  <c r="B21" i="18"/>
  <c r="B7" i="18"/>
  <c r="B33" i="18"/>
  <c r="B37" i="18"/>
  <c r="B32" i="18"/>
  <c r="B25" i="18"/>
  <c r="B34" i="18"/>
  <c r="B8" i="18"/>
  <c r="B27" i="18"/>
  <c r="B15" i="18"/>
  <c r="B14" i="18"/>
  <c r="B13" i="18"/>
  <c r="B30" i="18"/>
  <c r="B11" i="18"/>
  <c r="B22" i="18"/>
  <c r="B3" i="18"/>
  <c r="B26" i="18"/>
  <c r="B35" i="18"/>
  <c r="B31" i="18"/>
  <c r="B2" i="18"/>
  <c r="B23" i="18"/>
  <c r="B24" i="18"/>
  <c r="B17" i="18"/>
  <c r="B12" i="18"/>
  <c r="Q4" i="1"/>
  <c r="P4" i="1"/>
  <c r="M4" i="1"/>
  <c r="L4" i="1"/>
  <c r="C11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5" i="18"/>
  <c r="C29" i="18"/>
  <c r="C28" i="18"/>
  <c r="C32" i="18"/>
  <c r="C31" i="18"/>
  <c r="C27" i="18"/>
  <c r="C33" i="18"/>
  <c r="C19" i="18"/>
  <c r="C20" i="18"/>
  <c r="C17" i="18"/>
  <c r="C10" i="18"/>
  <c r="C4" i="18"/>
  <c r="C5" i="18"/>
  <c r="C13" i="18"/>
  <c r="C23" i="18"/>
  <c r="C36" i="18"/>
  <c r="C16" i="18"/>
  <c r="C25" i="18"/>
  <c r="C26" i="18"/>
  <c r="C2" i="18"/>
  <c r="C30" i="18"/>
  <c r="C18" i="18"/>
  <c r="C14" i="18"/>
  <c r="C24" i="18"/>
  <c r="C37" i="18"/>
  <c r="C7" i="18"/>
  <c r="C9" i="18"/>
  <c r="C34" i="18"/>
  <c r="C35" i="18"/>
  <c r="C21" i="18"/>
  <c r="C3" i="18"/>
  <c r="C6" i="18"/>
  <c r="C12" i="18"/>
  <c r="C8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4" i="17" l="1"/>
  <c r="O43" i="17"/>
  <c r="O42" i="17"/>
  <c r="O41" i="17"/>
  <c r="O39" i="17"/>
  <c r="O40" i="17"/>
  <c r="H44" i="17"/>
  <c r="H41" i="17"/>
  <c r="H40" i="17"/>
  <c r="H43" i="17"/>
  <c r="H42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O13" i="17" s="1"/>
  <c r="J14" i="17"/>
  <c r="J15" i="17"/>
  <c r="J16" i="17"/>
  <c r="J17" i="17"/>
  <c r="J18" i="17"/>
  <c r="J19" i="17"/>
  <c r="J20" i="17"/>
  <c r="J21" i="17"/>
  <c r="J22" i="17"/>
  <c r="J23" i="17"/>
  <c r="J24" i="17"/>
  <c r="J25" i="17"/>
  <c r="O25" i="17" s="1"/>
  <c r="J26" i="17"/>
  <c r="J27" i="17"/>
  <c r="J28" i="17"/>
  <c r="J29" i="17"/>
  <c r="O29" i="17" s="1"/>
  <c r="J30" i="17"/>
  <c r="J31" i="17"/>
  <c r="J32" i="17"/>
  <c r="J33" i="17"/>
  <c r="O33" i="17" s="1"/>
  <c r="J34" i="17"/>
  <c r="J35" i="17"/>
  <c r="J36" i="17"/>
  <c r="J37" i="17"/>
  <c r="O37" i="17" s="1"/>
  <c r="J38" i="17"/>
  <c r="I10" i="17"/>
  <c r="I11" i="17"/>
  <c r="I12" i="17"/>
  <c r="O12" i="17" s="1"/>
  <c r="I13" i="17"/>
  <c r="I14" i="17"/>
  <c r="I15" i="17"/>
  <c r="I16" i="17"/>
  <c r="O16" i="17" s="1"/>
  <c r="I17" i="17"/>
  <c r="I18" i="17"/>
  <c r="I19" i="17"/>
  <c r="I20" i="17"/>
  <c r="I21" i="17"/>
  <c r="I22" i="17"/>
  <c r="I23" i="17"/>
  <c r="I24" i="17"/>
  <c r="O24" i="17" s="1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H12" i="17" s="1"/>
  <c r="C13" i="17"/>
  <c r="C14" i="17"/>
  <c r="C15" i="17"/>
  <c r="H15" i="17" s="1"/>
  <c r="C16" i="17"/>
  <c r="H16" i="17" s="1"/>
  <c r="C17" i="17"/>
  <c r="C18" i="17"/>
  <c r="C19" i="17"/>
  <c r="H19" i="17" s="1"/>
  <c r="C20" i="17"/>
  <c r="H20" i="17" s="1"/>
  <c r="C21" i="17"/>
  <c r="C22" i="17"/>
  <c r="C23" i="17"/>
  <c r="H23" i="17" s="1"/>
  <c r="C24" i="17"/>
  <c r="H24" i="17" s="1"/>
  <c r="C25" i="17"/>
  <c r="C26" i="17"/>
  <c r="C27" i="17"/>
  <c r="H27" i="17" s="1"/>
  <c r="C28" i="17"/>
  <c r="H28" i="17" s="1"/>
  <c r="C29" i="17"/>
  <c r="C30" i="17"/>
  <c r="C31" i="17"/>
  <c r="H31" i="17" s="1"/>
  <c r="C32" i="17"/>
  <c r="H32" i="17" s="1"/>
  <c r="C33" i="17"/>
  <c r="C34" i="17"/>
  <c r="C35" i="17"/>
  <c r="H35" i="17" s="1"/>
  <c r="C36" i="17"/>
  <c r="H36" i="17" s="1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28" i="17" l="1"/>
  <c r="O36" i="17"/>
  <c r="O32" i="17"/>
  <c r="O20" i="17"/>
  <c r="O35" i="17"/>
  <c r="O31" i="17"/>
  <c r="O27" i="17"/>
  <c r="O23" i="17"/>
  <c r="O19" i="17"/>
  <c r="O22" i="17"/>
  <c r="O18" i="17"/>
  <c r="O10" i="17"/>
  <c r="O38" i="17"/>
  <c r="O34" i="17"/>
  <c r="O30" i="17"/>
  <c r="O26" i="17"/>
  <c r="O14" i="17"/>
  <c r="O15" i="17"/>
  <c r="O11" i="17"/>
  <c r="O9" i="17"/>
  <c r="O21" i="17"/>
  <c r="O17" i="17"/>
  <c r="H38" i="17"/>
  <c r="H34" i="17"/>
  <c r="H30" i="17"/>
  <c r="H26" i="17"/>
  <c r="H22" i="17"/>
  <c r="H18" i="17"/>
  <c r="H14" i="17"/>
  <c r="H10" i="17"/>
  <c r="H9" i="17"/>
  <c r="H37" i="17"/>
  <c r="H33" i="17"/>
  <c r="H29" i="17"/>
  <c r="H25" i="17"/>
  <c r="H21" i="17"/>
  <c r="H17" i="17"/>
  <c r="H13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AA13" i="15" s="1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H45" i="17" l="1"/>
  <c r="S11" i="18"/>
  <c r="AA36" i="12"/>
  <c r="AA12" i="12"/>
  <c r="S8" i="18"/>
  <c r="S13" i="18"/>
  <c r="S27" i="18"/>
  <c r="R27" i="18" s="1"/>
  <c r="R42" i="1" s="1"/>
  <c r="S2" i="18"/>
  <c r="S10" i="18"/>
  <c r="S9" i="18"/>
  <c r="AA11" i="8"/>
  <c r="AA23" i="10"/>
  <c r="AA35" i="16"/>
  <c r="S28" i="18"/>
  <c r="R28" i="18" s="1"/>
  <c r="R43" i="1" s="1"/>
  <c r="S16" i="18"/>
  <c r="S23" i="18"/>
  <c r="R23" i="18" s="1"/>
  <c r="R38" i="1" s="1"/>
  <c r="S31" i="18"/>
  <c r="R31" i="18" s="1"/>
  <c r="R46" i="1" s="1"/>
  <c r="S20" i="18"/>
  <c r="R20" i="18" s="1"/>
  <c r="R35" i="1" s="1"/>
  <c r="S7" i="18"/>
  <c r="S22" i="18"/>
  <c r="R22" i="18" s="1"/>
  <c r="R37" i="1" s="1"/>
  <c r="S21" i="18"/>
  <c r="R21" i="18" s="1"/>
  <c r="R36" i="1" s="1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5" i="18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14" i="18"/>
  <c r="AA20" i="9"/>
  <c r="AA35" i="9"/>
  <c r="S3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10" i="18"/>
  <c r="P23" i="18"/>
  <c r="P25" i="18"/>
  <c r="P18" i="18"/>
  <c r="P7" i="18"/>
  <c r="P21" i="18"/>
  <c r="P32" i="18"/>
  <c r="P19" i="18"/>
  <c r="P4" i="18"/>
  <c r="P11" i="18"/>
  <c r="P26" i="18"/>
  <c r="P14" i="18"/>
  <c r="P9" i="18"/>
  <c r="P3" i="18"/>
  <c r="P29" i="18"/>
  <c r="P27" i="18"/>
  <c r="P17" i="18"/>
  <c r="P13" i="18"/>
  <c r="P16" i="18"/>
  <c r="P30" i="18"/>
  <c r="P37" i="18"/>
  <c r="P35" i="18"/>
  <c r="P31" i="18"/>
  <c r="P2" i="18"/>
  <c r="P20" i="18"/>
  <c r="P24" i="18"/>
  <c r="P5" i="18"/>
  <c r="P34" i="18"/>
  <c r="P36" i="18"/>
  <c r="P22" i="18"/>
  <c r="P15" i="18"/>
  <c r="P6" i="18"/>
  <c r="P12" i="18"/>
  <c r="P8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28" i="18"/>
  <c r="D33" i="18"/>
  <c r="D10" i="18"/>
  <c r="D23" i="18"/>
  <c r="D25" i="18"/>
  <c r="D18" i="18"/>
  <c r="D7" i="18"/>
  <c r="D6" i="18"/>
  <c r="D32" i="18"/>
  <c r="D19" i="18"/>
  <c r="D4" i="18"/>
  <c r="D11" i="18"/>
  <c r="D26" i="18"/>
  <c r="D14" i="18"/>
  <c r="D9" i="18"/>
  <c r="D15" i="18"/>
  <c r="D31" i="18"/>
  <c r="D20" i="18"/>
  <c r="D5" i="18"/>
  <c r="D36" i="18"/>
  <c r="D2" i="18"/>
  <c r="D24" i="18"/>
  <c r="D34" i="18"/>
  <c r="D29" i="18"/>
  <c r="D16" i="18"/>
  <c r="D35" i="18"/>
  <c r="D27" i="18"/>
  <c r="D30" i="18"/>
  <c r="D17" i="18"/>
  <c r="D37" i="18"/>
  <c r="D22" i="18"/>
  <c r="D13" i="18"/>
  <c r="D12" i="18"/>
  <c r="D3" i="18"/>
  <c r="D8" i="18"/>
  <c r="L15" i="18"/>
  <c r="L35" i="18"/>
  <c r="L29" i="18"/>
  <c r="L6" i="18"/>
  <c r="L21" i="18"/>
  <c r="L27" i="18"/>
  <c r="L17" i="18"/>
  <c r="L13" i="18"/>
  <c r="L16" i="18"/>
  <c r="L30" i="18"/>
  <c r="L37" i="18"/>
  <c r="L22" i="18"/>
  <c r="L28" i="18"/>
  <c r="L33" i="18"/>
  <c r="L10" i="18"/>
  <c r="L23" i="18"/>
  <c r="L25" i="18"/>
  <c r="L18" i="18"/>
  <c r="L7" i="18"/>
  <c r="L32" i="18"/>
  <c r="L19" i="18"/>
  <c r="L4" i="18"/>
  <c r="L11" i="18"/>
  <c r="L26" i="18"/>
  <c r="L14" i="18"/>
  <c r="L9" i="18"/>
  <c r="L31" i="18"/>
  <c r="L2" i="18"/>
  <c r="L20" i="18"/>
  <c r="L24" i="18"/>
  <c r="L5" i="18"/>
  <c r="L34" i="18"/>
  <c r="L36" i="18"/>
  <c r="L12" i="18"/>
  <c r="L8" i="18"/>
  <c r="L3" i="18"/>
  <c r="E15" i="18"/>
  <c r="E31" i="18"/>
  <c r="E20" i="18"/>
  <c r="E5" i="18"/>
  <c r="E36" i="18"/>
  <c r="E2" i="18"/>
  <c r="E24" i="18"/>
  <c r="E34" i="18"/>
  <c r="E35" i="18"/>
  <c r="E29" i="18"/>
  <c r="E27" i="18"/>
  <c r="E17" i="18"/>
  <c r="E13" i="18"/>
  <c r="E16" i="18"/>
  <c r="E30" i="18"/>
  <c r="E37" i="18"/>
  <c r="E22" i="18"/>
  <c r="E21" i="18"/>
  <c r="E28" i="18"/>
  <c r="E33" i="18"/>
  <c r="E10" i="18"/>
  <c r="E23" i="18"/>
  <c r="E25" i="18"/>
  <c r="E18" i="18"/>
  <c r="E7" i="18"/>
  <c r="E11" i="18"/>
  <c r="E32" i="18"/>
  <c r="E26" i="18"/>
  <c r="E19" i="18"/>
  <c r="E14" i="18"/>
  <c r="E4" i="18"/>
  <c r="E9" i="18"/>
  <c r="E3" i="18"/>
  <c r="E6" i="18"/>
  <c r="E12" i="18"/>
  <c r="E8" i="18"/>
  <c r="O29" i="18"/>
  <c r="O27" i="18"/>
  <c r="O17" i="18"/>
  <c r="O13" i="18"/>
  <c r="O16" i="18"/>
  <c r="O30" i="18"/>
  <c r="O37" i="18"/>
  <c r="O35" i="18"/>
  <c r="O28" i="18"/>
  <c r="O33" i="18"/>
  <c r="O10" i="18"/>
  <c r="O23" i="18"/>
  <c r="O25" i="18"/>
  <c r="O18" i="18"/>
  <c r="O7" i="18"/>
  <c r="O21" i="18"/>
  <c r="O15" i="18"/>
  <c r="O31" i="18"/>
  <c r="O20" i="18"/>
  <c r="O5" i="18"/>
  <c r="O36" i="18"/>
  <c r="O2" i="18"/>
  <c r="O24" i="18"/>
  <c r="O34" i="18"/>
  <c r="O22" i="18"/>
  <c r="O32" i="18"/>
  <c r="O26" i="18"/>
  <c r="O19" i="18"/>
  <c r="O14" i="18"/>
  <c r="O4" i="18"/>
  <c r="O9" i="18"/>
  <c r="O11" i="18"/>
  <c r="O3" i="18"/>
  <c r="O6" i="18"/>
  <c r="O8" i="18"/>
  <c r="O12" i="18"/>
  <c r="H28" i="18"/>
  <c r="H33" i="18"/>
  <c r="H10" i="18"/>
  <c r="H23" i="18"/>
  <c r="H25" i="18"/>
  <c r="H18" i="18"/>
  <c r="H7" i="18"/>
  <c r="H35" i="18"/>
  <c r="H32" i="18"/>
  <c r="H19" i="18"/>
  <c r="H4" i="18"/>
  <c r="H11" i="18"/>
  <c r="H26" i="18"/>
  <c r="H14" i="18"/>
  <c r="H9" i="18"/>
  <c r="H21" i="18"/>
  <c r="H15" i="18"/>
  <c r="H31" i="18"/>
  <c r="H20" i="18"/>
  <c r="H5" i="18"/>
  <c r="H36" i="18"/>
  <c r="H2" i="18"/>
  <c r="H24" i="18"/>
  <c r="H34" i="18"/>
  <c r="H17" i="18"/>
  <c r="H37" i="18"/>
  <c r="H13" i="18"/>
  <c r="H22" i="18"/>
  <c r="H29" i="18"/>
  <c r="H16" i="18"/>
  <c r="H30" i="18"/>
  <c r="H27" i="18"/>
  <c r="H12" i="18"/>
  <c r="H3" i="18"/>
  <c r="H6" i="18"/>
  <c r="H8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6" i="18"/>
  <c r="F28" i="18"/>
  <c r="F33" i="18"/>
  <c r="F10" i="18"/>
  <c r="F23" i="18"/>
  <c r="F25" i="18"/>
  <c r="F18" i="18"/>
  <c r="F7" i="18"/>
  <c r="F32" i="18"/>
  <c r="F19" i="18"/>
  <c r="F4" i="18"/>
  <c r="F11" i="18"/>
  <c r="F26" i="18"/>
  <c r="F14" i="18"/>
  <c r="F9" i="18"/>
  <c r="F35" i="18"/>
  <c r="F15" i="18"/>
  <c r="F31" i="18"/>
  <c r="F20" i="18"/>
  <c r="F5" i="18"/>
  <c r="F36" i="18"/>
  <c r="F2" i="18"/>
  <c r="F24" i="18"/>
  <c r="F34" i="18"/>
  <c r="F21" i="18"/>
  <c r="F13" i="18"/>
  <c r="F22" i="18"/>
  <c r="F29" i="18"/>
  <c r="F16" i="18"/>
  <c r="F27" i="18"/>
  <c r="F30" i="18"/>
  <c r="F37" i="18"/>
  <c r="F17" i="18"/>
  <c r="F12" i="18"/>
  <c r="F8" i="18"/>
  <c r="F3" i="18"/>
  <c r="G21" i="18"/>
  <c r="G15" i="18"/>
  <c r="G31" i="18"/>
  <c r="G20" i="18"/>
  <c r="G5" i="18"/>
  <c r="G36" i="18"/>
  <c r="G2" i="18"/>
  <c r="G24" i="18"/>
  <c r="G34" i="18"/>
  <c r="G8" i="18"/>
  <c r="G29" i="18"/>
  <c r="G27" i="18"/>
  <c r="G17" i="18"/>
  <c r="G13" i="18"/>
  <c r="G16" i="18"/>
  <c r="G30" i="18"/>
  <c r="G37" i="18"/>
  <c r="G22" i="18"/>
  <c r="G28" i="18"/>
  <c r="G33" i="18"/>
  <c r="G10" i="18"/>
  <c r="G23" i="18"/>
  <c r="G25" i="18"/>
  <c r="G18" i="18"/>
  <c r="G7" i="18"/>
  <c r="G4" i="18"/>
  <c r="G9" i="18"/>
  <c r="G11" i="18"/>
  <c r="G32" i="18"/>
  <c r="G26" i="18"/>
  <c r="G19" i="18"/>
  <c r="G35" i="18"/>
  <c r="G14" i="18"/>
  <c r="G3" i="18"/>
  <c r="G12" i="18"/>
  <c r="G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10" i="18"/>
  <c r="N23" i="18"/>
  <c r="N25" i="18"/>
  <c r="N18" i="18"/>
  <c r="N7" i="18"/>
  <c r="N21" i="18"/>
  <c r="N32" i="18"/>
  <c r="N19" i="18"/>
  <c r="N4" i="18"/>
  <c r="N11" i="18"/>
  <c r="N26" i="18"/>
  <c r="N14" i="18"/>
  <c r="N9" i="18"/>
  <c r="N29" i="18"/>
  <c r="N27" i="18"/>
  <c r="N17" i="18"/>
  <c r="N13" i="18"/>
  <c r="N16" i="18"/>
  <c r="N30" i="18"/>
  <c r="N37" i="18"/>
  <c r="N22" i="18"/>
  <c r="N15" i="18"/>
  <c r="N36" i="18"/>
  <c r="N31" i="18"/>
  <c r="N2" i="18"/>
  <c r="N20" i="18"/>
  <c r="N24" i="18"/>
  <c r="N5" i="18"/>
  <c r="N34" i="18"/>
  <c r="N3" i="18"/>
  <c r="N12" i="18"/>
  <c r="N8" i="18"/>
  <c r="N6" i="18"/>
  <c r="Q28" i="18"/>
  <c r="Q33" i="18"/>
  <c r="Q10" i="18"/>
  <c r="Q23" i="18"/>
  <c r="Q25" i="18"/>
  <c r="Q18" i="18"/>
  <c r="Q7" i="18"/>
  <c r="Q21" i="18"/>
  <c r="Q32" i="18"/>
  <c r="Q19" i="18"/>
  <c r="Q4" i="18"/>
  <c r="Q11" i="18"/>
  <c r="Q26" i="18"/>
  <c r="Q14" i="18"/>
  <c r="Q9" i="18"/>
  <c r="Q22" i="18"/>
  <c r="Q29" i="18"/>
  <c r="Q27" i="18"/>
  <c r="Q17" i="18"/>
  <c r="Q13" i="18"/>
  <c r="Q16" i="18"/>
  <c r="Q30" i="18"/>
  <c r="Q37" i="18"/>
  <c r="Q35" i="18"/>
  <c r="Q31" i="18"/>
  <c r="Q2" i="18"/>
  <c r="Q20" i="18"/>
  <c r="Q24" i="18"/>
  <c r="Q5" i="18"/>
  <c r="Q34" i="18"/>
  <c r="Q15" i="18"/>
  <c r="Q36" i="18"/>
  <c r="Q3" i="18"/>
  <c r="Q6" i="18"/>
  <c r="Q12" i="18"/>
  <c r="Q8" i="18"/>
  <c r="M15" i="18"/>
  <c r="M31" i="18"/>
  <c r="M20" i="18"/>
  <c r="M5" i="18"/>
  <c r="M36" i="18"/>
  <c r="M2" i="18"/>
  <c r="M24" i="18"/>
  <c r="M34" i="18"/>
  <c r="M22" i="18"/>
  <c r="M29" i="18"/>
  <c r="M27" i="18"/>
  <c r="M17" i="18"/>
  <c r="M13" i="18"/>
  <c r="M16" i="18"/>
  <c r="M30" i="18"/>
  <c r="M37" i="18"/>
  <c r="M35" i="18"/>
  <c r="M32" i="18"/>
  <c r="M19" i="18"/>
  <c r="M4" i="18"/>
  <c r="M11" i="18"/>
  <c r="M26" i="18"/>
  <c r="M14" i="18"/>
  <c r="M9" i="18"/>
  <c r="M3" i="18"/>
  <c r="M28" i="18"/>
  <c r="M25" i="18"/>
  <c r="M33" i="18"/>
  <c r="M18" i="18"/>
  <c r="M10" i="18"/>
  <c r="M7" i="18"/>
  <c r="M23" i="18"/>
  <c r="M21" i="18"/>
  <c r="M6" i="18"/>
  <c r="M12" i="18"/>
  <c r="M8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5" i="19"/>
  <c r="C7" i="19"/>
  <c r="C4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3" i="18"/>
  <c r="R3" i="18" s="1"/>
  <c r="T34" i="18"/>
  <c r="T6" i="18"/>
  <c r="W8" i="18"/>
  <c r="K8" i="18"/>
  <c r="K34" i="18"/>
  <c r="W34" i="18"/>
  <c r="O46" i="13"/>
  <c r="D6" i="13" s="1"/>
  <c r="R46" i="9"/>
  <c r="E7" i="9" s="1"/>
  <c r="J46" i="10"/>
  <c r="E3" i="10" s="1"/>
  <c r="N46" i="12"/>
  <c r="E5" i="12" s="1"/>
  <c r="T8" i="18"/>
  <c r="R8" i="18" s="1"/>
  <c r="E51" i="1"/>
  <c r="W3" i="18"/>
  <c r="K3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6" i="18"/>
  <c r="T12" i="18"/>
  <c r="T35" i="18"/>
  <c r="L47" i="1"/>
  <c r="K12" i="18"/>
  <c r="W12" i="18"/>
  <c r="N46" i="9"/>
  <c r="E5" i="9" s="1"/>
  <c r="T21" i="18"/>
  <c r="K6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4" i="18"/>
  <c r="G26" i="1"/>
  <c r="G24" i="1"/>
  <c r="M32" i="1"/>
  <c r="O20" i="1"/>
  <c r="E38" i="1"/>
  <c r="E32" i="1"/>
  <c r="H17" i="1"/>
  <c r="O35" i="1"/>
  <c r="H26" i="1"/>
  <c r="E17" i="1"/>
  <c r="K9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6" i="18"/>
  <c r="W2" i="18"/>
  <c r="W20" i="18"/>
  <c r="W10" i="18"/>
  <c r="W36" i="18"/>
  <c r="W13" i="18"/>
  <c r="K19" i="18"/>
  <c r="W11" i="18"/>
  <c r="K24" i="18"/>
  <c r="M33" i="1"/>
  <c r="G36" i="1"/>
  <c r="W29" i="18"/>
  <c r="W23" i="18"/>
  <c r="I34" i="1"/>
  <c r="K5" i="18"/>
  <c r="W18" i="18"/>
  <c r="W17" i="18"/>
  <c r="W32" i="18"/>
  <c r="W15" i="18"/>
  <c r="W26" i="18"/>
  <c r="M19" i="1"/>
  <c r="E31" i="1"/>
  <c r="T15" i="18"/>
  <c r="T4" i="18"/>
  <c r="W25" i="18"/>
  <c r="W27" i="18"/>
  <c r="W24" i="18"/>
  <c r="W28" i="18"/>
  <c r="W37" i="18"/>
  <c r="W9" i="18"/>
  <c r="T9" i="18"/>
  <c r="R9" i="18" s="1"/>
  <c r="W30" i="18"/>
  <c r="W7" i="18"/>
  <c r="G27" i="1"/>
  <c r="K2" i="18"/>
  <c r="W5" i="18"/>
  <c r="L22" i="1"/>
  <c r="T28" i="18"/>
  <c r="T16" i="18"/>
  <c r="R16" i="18" s="1"/>
  <c r="T20" i="18"/>
  <c r="T7" i="18"/>
  <c r="R7" i="18" s="1"/>
  <c r="T36" i="18"/>
  <c r="T26" i="18"/>
  <c r="T10" i="18"/>
  <c r="R10" i="18" s="1"/>
  <c r="T37" i="18"/>
  <c r="T13" i="18"/>
  <c r="R13" i="18" s="1"/>
  <c r="T29" i="18"/>
  <c r="T23" i="18"/>
  <c r="L40" i="1"/>
  <c r="L25" i="1"/>
  <c r="W4" i="18"/>
  <c r="T17" i="18"/>
  <c r="T2" i="18"/>
  <c r="R2" i="18" s="1"/>
  <c r="L46" i="1"/>
  <c r="T11" i="18"/>
  <c r="R11" i="18" s="1"/>
  <c r="M22" i="1"/>
  <c r="I29" i="1"/>
  <c r="T19" i="18"/>
  <c r="W19" i="18"/>
  <c r="T22" i="18"/>
  <c r="W22" i="18"/>
  <c r="T18" i="18"/>
  <c r="T5" i="18"/>
  <c r="R5" i="18" s="1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16" i="18"/>
  <c r="M17" i="1"/>
  <c r="Q17" i="1"/>
  <c r="K13" i="18"/>
  <c r="K28" i="18"/>
  <c r="W14" i="18"/>
  <c r="K33" i="18"/>
  <c r="K30" i="18"/>
  <c r="K14" i="18"/>
  <c r="K7" i="18"/>
  <c r="K15" i="18"/>
  <c r="K37" i="18"/>
  <c r="K10" i="18"/>
  <c r="K25" i="18"/>
  <c r="K11" i="18"/>
  <c r="K23" i="18"/>
  <c r="K18" i="18"/>
  <c r="K20" i="18"/>
  <c r="K36" i="18"/>
  <c r="K22" i="18"/>
  <c r="K31" i="18"/>
  <c r="T14" i="18"/>
  <c r="R14" i="18" s="1"/>
  <c r="K17" i="18"/>
  <c r="K27" i="18"/>
  <c r="K26" i="18"/>
  <c r="Q54" i="1" l="1"/>
  <c r="P54" i="1"/>
  <c r="O54" i="1"/>
  <c r="M54" i="1"/>
  <c r="N54" i="1"/>
  <c r="L54" i="1"/>
  <c r="I54" i="1"/>
  <c r="H54" i="1"/>
  <c r="G54" i="1"/>
  <c r="F54" i="1"/>
  <c r="E54" i="1"/>
  <c r="E3" i="19"/>
  <c r="E6" i="19"/>
  <c r="E5" i="19"/>
  <c r="E2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7" i="19"/>
  <c r="I7" i="17"/>
  <c r="K3" i="19"/>
  <c r="L7" i="17"/>
  <c r="N3" i="19"/>
  <c r="F6" i="19"/>
  <c r="E5" i="17"/>
  <c r="L6" i="17"/>
  <c r="N2" i="19"/>
  <c r="D2" i="17"/>
  <c r="H3" i="19"/>
  <c r="G7" i="17"/>
  <c r="I5" i="17"/>
  <c r="K6" i="19"/>
  <c r="K4" i="19"/>
  <c r="I4" i="17"/>
  <c r="L3" i="17"/>
  <c r="N5" i="19"/>
  <c r="K7" i="19"/>
  <c r="I2" i="17"/>
  <c r="D11" i="1"/>
  <c r="G3" i="17"/>
  <c r="H5" i="19"/>
  <c r="I6" i="17"/>
  <c r="K2" i="19"/>
  <c r="N6" i="19"/>
  <c r="L5" i="17"/>
  <c r="N7" i="19"/>
  <c r="L2" i="17"/>
  <c r="D5" i="17"/>
  <c r="G4" i="17"/>
  <c r="H4" i="19"/>
  <c r="D10" i="1"/>
  <c r="H2" i="19"/>
  <c r="G6" i="17"/>
  <c r="E7" i="17"/>
  <c r="F3" i="19"/>
  <c r="G2" i="17"/>
  <c r="H7" i="19"/>
  <c r="F2" i="19"/>
  <c r="E6" i="17"/>
  <c r="N4" i="19"/>
  <c r="L4" i="17"/>
  <c r="D3" i="17"/>
  <c r="M4" i="17"/>
  <c r="O4" i="19"/>
  <c r="M6" i="17"/>
  <c r="O2" i="19"/>
  <c r="O6" i="19"/>
  <c r="M5" i="17"/>
  <c r="M3" i="17"/>
  <c r="O5" i="19"/>
  <c r="M2" i="17"/>
  <c r="O7" i="19"/>
  <c r="M7" i="17"/>
  <c r="O3" i="19"/>
  <c r="P3" i="19"/>
  <c r="N7" i="17"/>
  <c r="P6" i="19"/>
  <c r="N5" i="17"/>
  <c r="P4" i="19"/>
  <c r="N4" i="17"/>
  <c r="N2" i="17"/>
  <c r="P7" i="19"/>
  <c r="N6" i="17"/>
  <c r="P2" i="19"/>
  <c r="P5" i="19"/>
  <c r="N3" i="17"/>
  <c r="M2" i="19"/>
  <c r="K6" i="17"/>
  <c r="M6" i="19"/>
  <c r="K5" i="17"/>
  <c r="M5" i="19"/>
  <c r="K3" i="17"/>
  <c r="M7" i="19"/>
  <c r="K2" i="17"/>
  <c r="M3" i="19"/>
  <c r="K7" i="17"/>
  <c r="M4" i="19"/>
  <c r="K4" i="17"/>
  <c r="J5" i="17"/>
  <c r="L6" i="19"/>
  <c r="J2" i="17"/>
  <c r="L7" i="19"/>
  <c r="J3" i="17"/>
  <c r="L5" i="19"/>
  <c r="L2" i="19"/>
  <c r="J6" i="17"/>
  <c r="J7" i="17"/>
  <c r="L3" i="19"/>
  <c r="J4" i="17"/>
  <c r="L4" i="19"/>
  <c r="G3" i="19"/>
  <c r="F7" i="17"/>
  <c r="G6" i="19"/>
  <c r="F5" i="17"/>
  <c r="F2" i="17"/>
  <c r="G7" i="19"/>
  <c r="F4" i="17"/>
  <c r="G4" i="19"/>
  <c r="G2" i="19"/>
  <c r="F6" i="17"/>
  <c r="C6" i="17"/>
  <c r="C5" i="17"/>
  <c r="D2" i="6"/>
  <c r="D4" i="6"/>
  <c r="D3" i="6"/>
  <c r="S54" i="1" l="1"/>
  <c r="K54" i="1"/>
  <c r="H6" i="17"/>
  <c r="I6" i="19" s="1"/>
  <c r="H7" i="17"/>
  <c r="I7" i="19" s="1"/>
  <c r="O7" i="17"/>
  <c r="Q7" i="19" s="1"/>
  <c r="R11" i="1" s="1"/>
  <c r="O6" i="17"/>
  <c r="Q6" i="19" s="1"/>
  <c r="R10" i="1" s="1"/>
  <c r="O2" i="17"/>
  <c r="O4" i="17"/>
  <c r="O3" i="17"/>
  <c r="H5" i="17"/>
  <c r="I5" i="19" s="1"/>
  <c r="O5" i="17"/>
  <c r="Q5" i="19" s="1"/>
  <c r="R9" i="1" s="1"/>
  <c r="F7" i="1"/>
  <c r="D6" i="19"/>
  <c r="J6" i="19" s="1"/>
  <c r="J35" i="18"/>
  <c r="I35" i="18" s="1"/>
  <c r="J50" i="1" s="1"/>
  <c r="U51" i="1"/>
  <c r="J33" i="18"/>
  <c r="I33" i="18" s="1"/>
  <c r="J48" i="1" s="1"/>
  <c r="J7" i="18"/>
  <c r="I7" i="18" s="1"/>
  <c r="J18" i="18"/>
  <c r="I18" i="18" s="1"/>
  <c r="J33" i="1" s="1"/>
  <c r="D2" i="19"/>
  <c r="J2" i="19" s="1"/>
  <c r="J24" i="18"/>
  <c r="I24" i="18" s="1"/>
  <c r="J39" i="1" s="1"/>
  <c r="J26" i="18"/>
  <c r="I26" i="18" s="1"/>
  <c r="J41" i="1" s="1"/>
  <c r="J22" i="18"/>
  <c r="I22" i="18" s="1"/>
  <c r="J37" i="1" s="1"/>
  <c r="J6" i="18"/>
  <c r="I6" i="18" s="1"/>
  <c r="D3" i="19"/>
  <c r="T3" i="19" s="1"/>
  <c r="J34" i="18"/>
  <c r="I34" i="18" s="1"/>
  <c r="J49" i="1" s="1"/>
  <c r="U25" i="1"/>
  <c r="U47" i="1"/>
  <c r="J3" i="18"/>
  <c r="I3" i="18" s="1"/>
  <c r="J11" i="18"/>
  <c r="I11" i="18" s="1"/>
  <c r="J27" i="18"/>
  <c r="I27" i="18" s="1"/>
  <c r="J42" i="1" s="1"/>
  <c r="J36" i="18"/>
  <c r="I36" i="18" s="1"/>
  <c r="J51" i="1" s="1"/>
  <c r="J13" i="18"/>
  <c r="I13" i="18" s="1"/>
  <c r="J8" i="18"/>
  <c r="I8" i="18" s="1"/>
  <c r="J25" i="18"/>
  <c r="I25" i="18" s="1"/>
  <c r="J40" i="1" s="1"/>
  <c r="J4" i="18"/>
  <c r="I4" i="18" s="1"/>
  <c r="J5" i="18"/>
  <c r="I5" i="18" s="1"/>
  <c r="J10" i="18"/>
  <c r="I10" i="18" s="1"/>
  <c r="J28" i="18"/>
  <c r="I28" i="18" s="1"/>
  <c r="J43" i="1" s="1"/>
  <c r="J21" i="18"/>
  <c r="I21" i="18" s="1"/>
  <c r="J36" i="1" s="1"/>
  <c r="J12" i="18"/>
  <c r="I1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5" i="18"/>
  <c r="I15" i="18" s="1"/>
  <c r="J32" i="18"/>
  <c r="I32" i="18" s="1"/>
  <c r="J47" i="1" s="1"/>
  <c r="J9" i="18"/>
  <c r="I9" i="18" s="1"/>
  <c r="J14" i="18"/>
  <c r="I14" i="18" s="1"/>
  <c r="J20" i="18"/>
  <c r="I20" i="18" s="1"/>
  <c r="J35" i="1" s="1"/>
  <c r="J23" i="18"/>
  <c r="I23" i="18" s="1"/>
  <c r="J38" i="1" s="1"/>
  <c r="J37" i="18"/>
  <c r="I37" i="18" s="1"/>
  <c r="J52" i="1" s="1"/>
  <c r="J2" i="18"/>
  <c r="I2" i="18" s="1"/>
  <c r="J19" i="18"/>
  <c r="I19" i="18" s="1"/>
  <c r="J34" i="1" s="1"/>
  <c r="J29" i="18"/>
  <c r="I29" i="18" s="1"/>
  <c r="J44" i="1" s="1"/>
  <c r="J17" i="18"/>
  <c r="I17" i="18" s="1"/>
  <c r="J31" i="18"/>
  <c r="I31" i="18" s="1"/>
  <c r="J46" i="1" s="1"/>
  <c r="J16" i="18"/>
  <c r="I16" i="18" s="1"/>
  <c r="P11" i="1"/>
  <c r="G11" i="1"/>
  <c r="C3" i="17"/>
  <c r="H3" i="17" s="1"/>
  <c r="D5" i="19"/>
  <c r="C4" i="17"/>
  <c r="H4" i="17" s="1"/>
  <c r="D4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5" i="19"/>
  <c r="N10" i="1"/>
  <c r="N6" i="1"/>
  <c r="N7" i="1"/>
  <c r="R3" i="19"/>
  <c r="R2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32" i="1" l="1"/>
  <c r="Q2" i="19"/>
  <c r="Q3" i="19"/>
  <c r="Q4" i="19"/>
  <c r="R8" i="1" s="1"/>
  <c r="I2" i="19"/>
  <c r="J25" i="1"/>
  <c r="J18" i="1"/>
  <c r="J30" i="1"/>
  <c r="J20" i="1"/>
  <c r="J28" i="1"/>
  <c r="J19" i="1"/>
  <c r="J29" i="1"/>
  <c r="J23" i="1"/>
  <c r="J22" i="1"/>
  <c r="J27" i="1"/>
  <c r="J21" i="1"/>
  <c r="J31" i="1"/>
  <c r="J26" i="1"/>
  <c r="J24" i="1"/>
  <c r="P2" i="17"/>
  <c r="S15" i="18"/>
  <c r="R15" i="18" s="1"/>
  <c r="S12" i="18"/>
  <c r="R12" i="18" s="1"/>
  <c r="S30" i="18"/>
  <c r="R30" i="18" s="1"/>
  <c r="R45" i="1" s="1"/>
  <c r="S34" i="18"/>
  <c r="R34" i="18" s="1"/>
  <c r="R49" i="1" s="1"/>
  <c r="S6" i="18"/>
  <c r="R6" i="18" s="1"/>
  <c r="S37" i="18"/>
  <c r="R37" i="18" s="1"/>
  <c r="R52" i="1" s="1"/>
  <c r="S17" i="18"/>
  <c r="R17" i="18" s="1"/>
  <c r="S33" i="18"/>
  <c r="R33" i="18" s="1"/>
  <c r="R48" i="1" s="1"/>
  <c r="T6" i="19"/>
  <c r="S19" i="18"/>
  <c r="R19" i="18" s="1"/>
  <c r="R34" i="1" s="1"/>
  <c r="S18" i="18"/>
  <c r="R18" i="18" s="1"/>
  <c r="R33" i="1" s="1"/>
  <c r="V52" i="1"/>
  <c r="V51" i="1"/>
  <c r="T2" i="19"/>
  <c r="V16" i="18"/>
  <c r="U16" i="18" s="1"/>
  <c r="J3" i="19"/>
  <c r="V29" i="1"/>
  <c r="V8" i="18"/>
  <c r="U8" i="18" s="1"/>
  <c r="V35" i="18"/>
  <c r="U35" i="18" s="1"/>
  <c r="T50" i="1" s="1"/>
  <c r="V40" i="1"/>
  <c r="V26" i="1"/>
  <c r="V48" i="1"/>
  <c r="S4" i="18"/>
  <c r="R4" i="18" s="1"/>
  <c r="S26" i="18"/>
  <c r="R26" i="18" s="1"/>
  <c r="R41" i="1" s="1"/>
  <c r="O45" i="17"/>
  <c r="V20" i="18"/>
  <c r="U20" i="18" s="1"/>
  <c r="T35" i="1" s="1"/>
  <c r="V47" i="1"/>
  <c r="V2" i="18"/>
  <c r="U2" i="18" s="1"/>
  <c r="V36" i="18"/>
  <c r="U36" i="18" s="1"/>
  <c r="T51" i="1" s="1"/>
  <c r="V22" i="18"/>
  <c r="U22" i="18" s="1"/>
  <c r="T37" i="1" s="1"/>
  <c r="V46" i="1"/>
  <c r="V28" i="18"/>
  <c r="U28" i="18" s="1"/>
  <c r="T43" i="1" s="1"/>
  <c r="V21" i="18"/>
  <c r="U21" i="18" s="1"/>
  <c r="T36" i="1" s="1"/>
  <c r="V5" i="18"/>
  <c r="U5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7" i="18"/>
  <c r="U7" i="18" s="1"/>
  <c r="V23" i="18"/>
  <c r="U23" i="18" s="1"/>
  <c r="T38" i="1" s="1"/>
  <c r="V29" i="18"/>
  <c r="U29" i="18" s="1"/>
  <c r="T44" i="1" s="1"/>
  <c r="V14" i="18"/>
  <c r="U14" i="18" s="1"/>
  <c r="V3" i="18"/>
  <c r="U3" i="18" s="1"/>
  <c r="V24" i="18"/>
  <c r="U24" i="18" s="1"/>
  <c r="T39" i="1" s="1"/>
  <c r="V25" i="18"/>
  <c r="U25" i="18" s="1"/>
  <c r="T40" i="1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S5" i="19" s="1"/>
  <c r="P6" i="17"/>
  <c r="S6" i="19" s="1"/>
  <c r="P7" i="17"/>
  <c r="P3" i="17"/>
  <c r="S3" i="19" s="1"/>
  <c r="M13" i="1"/>
  <c r="H13" i="1"/>
  <c r="N13" i="1"/>
  <c r="E6" i="1"/>
  <c r="K6" i="1" s="1"/>
  <c r="J4" i="19"/>
  <c r="I4" i="19" s="1"/>
  <c r="T4" i="19"/>
  <c r="E7" i="1"/>
  <c r="K7" i="1" s="1"/>
  <c r="T5" i="19"/>
  <c r="E8" i="1"/>
  <c r="K8" i="1" s="1"/>
  <c r="J5" i="19"/>
  <c r="J7" i="19"/>
  <c r="T7" i="19"/>
  <c r="J10" i="1"/>
  <c r="P9" i="17"/>
  <c r="V4" i="18" s="1"/>
  <c r="U4" i="18" s="1"/>
  <c r="P4" i="17"/>
  <c r="R19" i="1" l="1"/>
  <c r="R32" i="1"/>
  <c r="V11" i="18"/>
  <c r="U11" i="18" s="1"/>
  <c r="R7" i="1"/>
  <c r="R6" i="1"/>
  <c r="V13" i="18"/>
  <c r="U13" i="18" s="1"/>
  <c r="R23" i="1"/>
  <c r="V9" i="18"/>
  <c r="U9" i="18" s="1"/>
  <c r="V10" i="18"/>
  <c r="U10" i="18" s="1"/>
  <c r="R25" i="1"/>
  <c r="R20" i="1"/>
  <c r="R18" i="1"/>
  <c r="J54" i="1"/>
  <c r="R31" i="1"/>
  <c r="R26" i="1"/>
  <c r="R27" i="1"/>
  <c r="R30" i="1"/>
  <c r="R21" i="1"/>
  <c r="R28" i="1"/>
  <c r="R22" i="1"/>
  <c r="R29" i="1"/>
  <c r="R17" i="1"/>
  <c r="R24" i="1"/>
  <c r="S2" i="19"/>
  <c r="T7" i="1" s="1"/>
  <c r="S4" i="19"/>
  <c r="T8" i="1" s="1"/>
  <c r="I3" i="19"/>
  <c r="J7" i="1" s="1"/>
  <c r="S7" i="19"/>
  <c r="T11" i="1" s="1"/>
  <c r="V15" i="18"/>
  <c r="U15" i="18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17" i="18"/>
  <c r="U17" i="18" s="1"/>
  <c r="T10" i="1"/>
  <c r="V18" i="18"/>
  <c r="U18" i="18" s="1"/>
  <c r="T33" i="1" s="1"/>
  <c r="V6" i="18"/>
  <c r="U6" i="18" s="1"/>
  <c r="V19" i="18"/>
  <c r="U19" i="18" s="1"/>
  <c r="T34" i="1" s="1"/>
  <c r="V27" i="18"/>
  <c r="U27" i="18" s="1"/>
  <c r="T42" i="1" s="1"/>
  <c r="V31" i="18"/>
  <c r="U31" i="18" s="1"/>
  <c r="T46" i="1" s="1"/>
  <c r="V12" i="18"/>
  <c r="U12" i="18" s="1"/>
  <c r="T32" i="1" s="1"/>
  <c r="U9" i="1"/>
  <c r="V26" i="18"/>
  <c r="U26" i="18" s="1"/>
  <c r="T41" i="1" s="1"/>
  <c r="P45" i="17"/>
  <c r="K13" i="1"/>
  <c r="U10" i="1"/>
  <c r="U7" i="1"/>
  <c r="U11" i="1"/>
  <c r="U8" i="1"/>
  <c r="U6" i="1"/>
  <c r="S13" i="1"/>
  <c r="T9" i="1"/>
  <c r="J9" i="1"/>
  <c r="J8" i="1"/>
  <c r="J11" i="1"/>
  <c r="E13" i="1"/>
  <c r="T21" i="1" l="1"/>
  <c r="T20" i="1"/>
  <c r="T25" i="1"/>
  <c r="T19" i="1"/>
  <c r="T24" i="1"/>
  <c r="T30" i="1"/>
  <c r="T22" i="1"/>
  <c r="T27" i="1"/>
  <c r="R54" i="1"/>
  <c r="T31" i="1"/>
  <c r="T18" i="1"/>
  <c r="T23" i="1"/>
  <c r="T29" i="1"/>
  <c r="T26" i="1"/>
  <c r="T2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<sst xmlns="http://schemas.openxmlformats.org/spreadsheetml/2006/main" count="711" uniqueCount="142">
  <si>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</si>
  <si>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</si>
  <si>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</si>
  <si>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</si>
  <si>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</si>
  <si>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</si>
  <si>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</si>
  <si>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</si>
  <si>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</si>
  <si>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</si>
  <si>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</si>
  <si>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</si>
  <si>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</si>
  <si>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</si>
  <si>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</si>
  <si>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</si>
  <si>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</si>
  <si>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</si>
  <si>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</si>
  <si>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</si>
  <si>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</si>
  <si>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</si>
  <si>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</si>
  <si>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</si>
  <si>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</si>
  <si>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</si>
  <si>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</si>
  <si>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</si>
  <si>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</si>
  <si>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</si>
  <si>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</si>
  <si>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</si>
  <si>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</si>
  <si>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</si>
  <si>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</si>
  <si>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</si>
  <si>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</si>
  <si>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</si>
  <si>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</si>
  <si>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</si>
  <si>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</si>
  <si>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</si>
  <si>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</si>
  <si>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</si>
  <si>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</si>
  <si>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</si>
  <si>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</si>
  <si>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</si>
  <si>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</si>
  <si>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</si>
  <si>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</si>
  <si>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</si>
  <si>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</si>
  <si>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</si>
  <si>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</si>
  <si>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</si>
  <si>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</si>
  <si>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</si>
  <si>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</si>
  <si>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</si>
  <si>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</si>
  <si>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</si>
  <si>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</si>
  <si>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</si>
  <si>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</si>
  <si>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</si>
  <si>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</si>
  <si>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</si>
  <si>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</si>
  <si>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</si>
  <si>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</si>
  <si>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</si>
  <si>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</si>
  <si>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</si>
  <si>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IV</t>
  </si>
  <si>
    <t>Verein V</t>
  </si>
  <si>
    <t>Verein VI</t>
  </si>
  <si>
    <t>Schütze 19</t>
  </si>
  <si>
    <t>Schütze 20</t>
  </si>
  <si>
    <t>Schütze 21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</si>
  <si>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</si>
  <si>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</si>
  <si>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</si>
  <si>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</si>
  <si>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</si>
  <si>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</si>
  <si>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</si>
  <si>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</si>
  <si>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</si>
  <si>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</si>
  <si>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</si>
  <si>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</si>
  <si>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</si>
  <si>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</si>
  <si>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</si>
  <si>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25.08.</t>
  </si>
  <si>
    <t>08.09.</t>
  </si>
  <si>
    <t>22.09.</t>
  </si>
  <si>
    <t>06.10.</t>
  </si>
  <si>
    <t>20.10.</t>
  </si>
  <si>
    <t>24.11.</t>
  </si>
  <si>
    <t>Werlte</t>
  </si>
  <si>
    <t xml:space="preserve">Eisten </t>
  </si>
  <si>
    <t>Sögel</t>
  </si>
  <si>
    <t xml:space="preserve">Werlte </t>
  </si>
  <si>
    <t>Eisten</t>
  </si>
  <si>
    <t>Carl Broermann</t>
  </si>
  <si>
    <t>05951661</t>
  </si>
  <si>
    <t>Broermann Carl</t>
  </si>
  <si>
    <t>Köbbe Gerd</t>
  </si>
  <si>
    <t>Staggenborg Hans</t>
  </si>
  <si>
    <t>Baalmann Werner</t>
  </si>
  <si>
    <t>Büter Wilhelm</t>
  </si>
  <si>
    <t xml:space="preserve"> Ostermann Franz</t>
  </si>
  <si>
    <t>Schute Helmut</t>
  </si>
  <si>
    <t>van der Lugt Dirk Jan</t>
  </si>
  <si>
    <t>Bode Hans Hermann</t>
  </si>
  <si>
    <t>Scholl Bruno</t>
  </si>
  <si>
    <t>x</t>
  </si>
  <si>
    <t>Bü / Ba</t>
  </si>
  <si>
    <t>654 / 405</t>
  </si>
  <si>
    <t>Bü /Ba</t>
  </si>
  <si>
    <t>Dick van der Lugt</t>
  </si>
  <si>
    <t>059519687544</t>
  </si>
  <si>
    <t>Abeln Bernd</t>
  </si>
  <si>
    <t>Bü/ Ba</t>
  </si>
  <si>
    <t>Dirk Jan van der Lugt</t>
  </si>
  <si>
    <t>059529687544</t>
  </si>
  <si>
    <t>19.01.</t>
  </si>
  <si>
    <t>02.02.</t>
  </si>
  <si>
    <t>16.02.</t>
  </si>
  <si>
    <t>02.03.</t>
  </si>
  <si>
    <t>16.03.</t>
  </si>
  <si>
    <t>30.03.</t>
  </si>
  <si>
    <t>Barnowski Paul</t>
  </si>
  <si>
    <t>Bü/Ba</t>
  </si>
  <si>
    <t>20,3,8</t>
  </si>
  <si>
    <t>Kensinger</t>
  </si>
  <si>
    <t>Bode</t>
  </si>
  <si>
    <t>H-H Bode</t>
  </si>
  <si>
    <t>Dick</t>
  </si>
  <si>
    <t>405 / 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</si>
</sst>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65">
    <xf numFmtId="0" fontId="0" fillId="0" borderId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</cellStyleXfs>
  <cellXfs count="223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23" fillId="4" borderId="4" xfId="0" applyFont="1" applyFill="1" applyBorder="1" applyAlignment="1">
      <alignment horizontal="center" vertical="center"/>
    </xf>
    <xf numFmtId="164" fontId="22" fillId="4" borderId="4" xfId="0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22" fillId="4" borderId="4" xfId="0" applyNumberFormat="1" applyFont="1" applyFill="1" applyBorder="1" applyAlignment="1">
      <alignment horizontal="center"/>
    </xf>
    <xf numFmtId="0" fontId="22" fillId="4" borderId="4" xfId="0" applyFont="1" applyFill="1" applyBorder="1" applyAlignment="1">
      <alignment horizontal="center" vertical="center"/>
    </xf>
    <xf numFmtId="165" fontId="22" fillId="4" borderId="5" xfId="0" applyNumberFormat="1" applyFont="1" applyFill="1" applyBorder="1" applyAlignment="1">
      <alignment horizontal="center"/>
    </xf>
    <xf numFmtId="165" fontId="22" fillId="4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22" fillId="4" borderId="2" xfId="0" applyNumberFormat="1" applyFont="1" applyFill="1" applyBorder="1" applyAlignment="1">
      <alignment horizontal="center" vertical="center"/>
    </xf>
    <xf numFmtId="49" fontId="22" fillId="4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49" fontId="22" fillId="4" borderId="4" xfId="0" applyNumberFormat="1" applyFont="1" applyFill="1" applyBorder="1" applyAlignment="1">
      <alignment horizontal="center" vertical="center"/>
    </xf>
    <xf numFmtId="49" fontId="22" fillId="4" borderId="2" xfId="0" applyNumberFormat="1" applyFont="1" applyFill="1" applyBorder="1" applyAlignment="1">
      <alignment horizontal="center"/>
    </xf>
    <xf numFmtId="49" fontId="22" fillId="4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22" fillId="4" borderId="4" xfId="0" applyFont="1" applyFill="1" applyBorder="1" applyAlignment="1">
      <alignment horizontal="left" vertical="center"/>
    </xf>
  </cellXfs>
  <cellStyles count="865">
    <cellStyle name="Komma" xfId="1" builtinId="3"/>
    <cellStyle name="Komma 10" xfId="193" xr:uid="{00000000-0005-0000-0000-0000EE000000}"/>
    <cellStyle name="Komma 10 2" xfId="481" xr:uid="{00000000-0005-0000-0000-0000EE000000}"/>
    <cellStyle name="Komma 10 3" xfId="769" xr:uid="{00000000-0005-0000-0000-000001000000}"/>
    <cellStyle name="Komma 11" xfId="289" xr:uid="{00000000-0005-0000-0000-00004E010000}"/>
    <cellStyle name="Komma 12" xfId="577" xr:uid="{00000000-0005-0000-0000-00006E020000}"/>
    <cellStyle name="Komma 2" xfId="2" xr:uid="{00000000-0005-0000-0000-00002F000000}"/>
    <cellStyle name="Komma 2 10" xfId="290" xr:uid="{00000000-0005-0000-0000-00002F000000}"/>
    <cellStyle name="Komma 2 11" xfId="578" xr:uid="{00000000-0005-0000-0000-000002000000}"/>
    <cellStyle name="Komma 2 2" xfId="4" xr:uid="{00000000-0005-0000-0000-000001000000}"/>
    <cellStyle name="Komma 2 2 2" xfId="9" xr:uid="{00000000-0005-0000-0000-000002000000}"/>
    <cellStyle name="Komma 2 2 2 2" xfId="21" xr:uid="{00000000-0005-0000-0000-000003000000}"/>
    <cellStyle name="Komma 2 2 2 2 2" xfId="45" xr:uid="{00000000-0005-0000-0000-000003000000}"/>
    <cellStyle name="Komma 2 2 2 2 2 2" xfId="93" xr:uid="{00000000-0005-0000-0000-000005000000}"/>
    <cellStyle name="Komma 2 2 2 2 2 2 2" xfId="189" xr:uid="{00000000-0005-0000-0000-000006000000}"/>
    <cellStyle name="Komma 2 2 2 2 2 2 2 2" xfId="477" xr:uid="{00000000-0005-0000-0000-000006000000}"/>
    <cellStyle name="Komma 2 2 2 2 2 2 2 3" xfId="765" xr:uid="{00000000-0005-0000-0000-000008000000}"/>
    <cellStyle name="Komma 2 2 2 2 2 2 3" xfId="285" xr:uid="{00000000-0005-0000-0000-000005000000}"/>
    <cellStyle name="Komma 2 2 2 2 2 2 3 2" xfId="573" xr:uid="{00000000-0005-0000-0000-000005000000}"/>
    <cellStyle name="Komma 2 2 2 2 2 2 3 3" xfId="861" xr:uid="{00000000-0005-0000-0000-000009000000}"/>
    <cellStyle name="Komma 2 2 2 2 2 2 4" xfId="381" xr:uid="{00000000-0005-0000-0000-000005000000}"/>
    <cellStyle name="Komma 2 2 2 2 2 2 5" xfId="669" xr:uid="{00000000-0005-0000-0000-000007000000}"/>
    <cellStyle name="Komma 2 2 2 2 2 3" xfId="141" xr:uid="{00000000-0005-0000-0000-000005000000}"/>
    <cellStyle name="Komma 2 2 2 2 2 3 2" xfId="429" xr:uid="{00000000-0005-0000-0000-000005000000}"/>
    <cellStyle name="Komma 2 2 2 2 2 3 3" xfId="717" xr:uid="{00000000-0005-0000-0000-00000A000000}"/>
    <cellStyle name="Komma 2 2 2 2 2 4" xfId="237" xr:uid="{00000000-0005-0000-0000-000003000000}"/>
    <cellStyle name="Komma 2 2 2 2 2 4 2" xfId="525" xr:uid="{00000000-0005-0000-0000-000003000000}"/>
    <cellStyle name="Komma 2 2 2 2 2 4 3" xfId="813" xr:uid="{00000000-0005-0000-0000-00000B000000}"/>
    <cellStyle name="Komma 2 2 2 2 2 5" xfId="333" xr:uid="{00000000-0005-0000-0000-000003000000}"/>
    <cellStyle name="Komma 2 2 2 2 2 6" xfId="621" xr:uid="{00000000-0005-0000-0000-000006000000}"/>
    <cellStyle name="Komma 2 2 2 2 3" xfId="69" xr:uid="{00000000-0005-0000-0000-000004000000}"/>
    <cellStyle name="Komma 2 2 2 2 3 2" xfId="165" xr:uid="{00000000-0005-0000-0000-000007000000}"/>
    <cellStyle name="Komma 2 2 2 2 3 2 2" xfId="453" xr:uid="{00000000-0005-0000-0000-000007000000}"/>
    <cellStyle name="Komma 2 2 2 2 3 2 3" xfId="741" xr:uid="{00000000-0005-0000-0000-00000D000000}"/>
    <cellStyle name="Komma 2 2 2 2 3 3" xfId="261" xr:uid="{00000000-0005-0000-0000-000004000000}"/>
    <cellStyle name="Komma 2 2 2 2 3 3 2" xfId="549" xr:uid="{00000000-0005-0000-0000-000004000000}"/>
    <cellStyle name="Komma 2 2 2 2 3 3 3" xfId="837" xr:uid="{00000000-0005-0000-0000-00000E000000}"/>
    <cellStyle name="Komma 2 2 2 2 3 4" xfId="357" xr:uid="{00000000-0005-0000-0000-000004000000}"/>
    <cellStyle name="Komma 2 2 2 2 3 5" xfId="645" xr:uid="{00000000-0005-0000-0000-00000C000000}"/>
    <cellStyle name="Komma 2 2 2 2 4" xfId="117" xr:uid="{00000000-0005-0000-0000-000004000000}"/>
    <cellStyle name="Komma 2 2 2 2 4 2" xfId="405" xr:uid="{00000000-0005-0000-0000-000004000000}"/>
    <cellStyle name="Komma 2 2 2 2 4 3" xfId="693" xr:uid="{00000000-0005-0000-0000-00000F000000}"/>
    <cellStyle name="Komma 2 2 2 2 5" xfId="213" xr:uid="{00000000-0005-0000-0000-000003000000}"/>
    <cellStyle name="Komma 2 2 2 2 5 2" xfId="501" xr:uid="{00000000-0005-0000-0000-000003000000}"/>
    <cellStyle name="Komma 2 2 2 2 5 3" xfId="789" xr:uid="{00000000-0005-0000-0000-000010000000}"/>
    <cellStyle name="Komma 2 2 2 2 6" xfId="309" xr:uid="{00000000-0005-0000-0000-000003000000}"/>
    <cellStyle name="Komma 2 2 2 2 7" xfId="597" xr:uid="{00000000-0005-0000-0000-000005000000}"/>
    <cellStyle name="Komma 2 2 2 3" xfId="33" xr:uid="{00000000-0005-0000-0000-000002000000}"/>
    <cellStyle name="Komma 2 2 2 3 2" xfId="81" xr:uid="{00000000-0005-0000-0000-000006000000}"/>
    <cellStyle name="Komma 2 2 2 3 2 2" xfId="177" xr:uid="{00000000-0005-0000-0000-000009000000}"/>
    <cellStyle name="Komma 2 2 2 3 2 2 2" xfId="465" xr:uid="{00000000-0005-0000-0000-000009000000}"/>
    <cellStyle name="Komma 2 2 2 3 2 2 3" xfId="753" xr:uid="{00000000-0005-0000-0000-000013000000}"/>
    <cellStyle name="Komma 2 2 2 3 2 3" xfId="273" xr:uid="{00000000-0005-0000-0000-000006000000}"/>
    <cellStyle name="Komma 2 2 2 3 2 3 2" xfId="561" xr:uid="{00000000-0005-0000-0000-000006000000}"/>
    <cellStyle name="Komma 2 2 2 3 2 3 3" xfId="849" xr:uid="{00000000-0005-0000-0000-000014000000}"/>
    <cellStyle name="Komma 2 2 2 3 2 4" xfId="369" xr:uid="{00000000-0005-0000-0000-000006000000}"/>
    <cellStyle name="Komma 2 2 2 3 2 5" xfId="657" xr:uid="{00000000-0005-0000-0000-000012000000}"/>
    <cellStyle name="Komma 2 2 2 3 3" xfId="129" xr:uid="{00000000-0005-0000-0000-000008000000}"/>
    <cellStyle name="Komma 2 2 2 3 3 2" xfId="417" xr:uid="{00000000-0005-0000-0000-000008000000}"/>
    <cellStyle name="Komma 2 2 2 3 3 3" xfId="705" xr:uid="{00000000-0005-0000-0000-000015000000}"/>
    <cellStyle name="Komma 2 2 2 3 4" xfId="225" xr:uid="{00000000-0005-0000-0000-000002000000}"/>
    <cellStyle name="Komma 2 2 2 3 4 2" xfId="513" xr:uid="{00000000-0005-0000-0000-000002000000}"/>
    <cellStyle name="Komma 2 2 2 3 4 3" xfId="801" xr:uid="{00000000-0005-0000-0000-000016000000}"/>
    <cellStyle name="Komma 2 2 2 3 5" xfId="321" xr:uid="{00000000-0005-0000-0000-000002000000}"/>
    <cellStyle name="Komma 2 2 2 3 6" xfId="609" xr:uid="{00000000-0005-0000-0000-000011000000}"/>
    <cellStyle name="Komma 2 2 2 4" xfId="57" xr:uid="{00000000-0005-0000-0000-000003000000}"/>
    <cellStyle name="Komma 2 2 2 4 2" xfId="153" xr:uid="{00000000-0005-0000-0000-00000A000000}"/>
    <cellStyle name="Komma 2 2 2 4 2 2" xfId="441" xr:uid="{00000000-0005-0000-0000-00000A000000}"/>
    <cellStyle name="Komma 2 2 2 4 2 3" xfId="729" xr:uid="{00000000-0005-0000-0000-000018000000}"/>
    <cellStyle name="Komma 2 2 2 4 3" xfId="249" xr:uid="{00000000-0005-0000-0000-000003000000}"/>
    <cellStyle name="Komma 2 2 2 4 3 2" xfId="537" xr:uid="{00000000-0005-0000-0000-000003000000}"/>
    <cellStyle name="Komma 2 2 2 4 3 3" xfId="825" xr:uid="{00000000-0005-0000-0000-000019000000}"/>
    <cellStyle name="Komma 2 2 2 4 4" xfId="345" xr:uid="{00000000-0005-0000-0000-000003000000}"/>
    <cellStyle name="Komma 2 2 2 4 5" xfId="633" xr:uid="{00000000-0005-0000-0000-000017000000}"/>
    <cellStyle name="Komma 2 2 2 5" xfId="105" xr:uid="{00000000-0005-0000-0000-000003000000}"/>
    <cellStyle name="Komma 2 2 2 5 2" xfId="393" xr:uid="{00000000-0005-0000-0000-000003000000}"/>
    <cellStyle name="Komma 2 2 2 5 3" xfId="681" xr:uid="{00000000-0005-0000-0000-00001A000000}"/>
    <cellStyle name="Komma 2 2 2 6" xfId="201" xr:uid="{00000000-0005-0000-0000-000002000000}"/>
    <cellStyle name="Komma 2 2 2 6 2" xfId="489" xr:uid="{00000000-0005-0000-0000-000002000000}"/>
    <cellStyle name="Komma 2 2 2 6 3" xfId="777" xr:uid="{00000000-0005-0000-0000-00001B000000}"/>
    <cellStyle name="Komma 2 2 2 7" xfId="297" xr:uid="{00000000-0005-0000-0000-000002000000}"/>
    <cellStyle name="Komma 2 2 2 8" xfId="585" xr:uid="{00000000-0005-0000-0000-000004000000}"/>
    <cellStyle name="Komma 2 2 3" xfId="16" xr:uid="{00000000-0005-0000-0000-000002000000}"/>
    <cellStyle name="Komma 2 2 3 2" xfId="40" xr:uid="{00000000-0005-0000-0000-000002000000}"/>
    <cellStyle name="Komma 2 2 3 2 2" xfId="88" xr:uid="{00000000-0005-0000-0000-000008000000}"/>
    <cellStyle name="Komma 2 2 3 2 2 2" xfId="184" xr:uid="{00000000-0005-0000-0000-00000D000000}"/>
    <cellStyle name="Komma 2 2 3 2 2 2 2" xfId="472" xr:uid="{00000000-0005-0000-0000-00000D000000}"/>
    <cellStyle name="Komma 2 2 3 2 2 2 3" xfId="760" xr:uid="{00000000-0005-0000-0000-00001F000000}"/>
    <cellStyle name="Komma 2 2 3 2 2 3" xfId="280" xr:uid="{00000000-0005-0000-0000-000008000000}"/>
    <cellStyle name="Komma 2 2 3 2 2 3 2" xfId="568" xr:uid="{00000000-0005-0000-0000-000008000000}"/>
    <cellStyle name="Komma 2 2 3 2 2 3 3" xfId="856" xr:uid="{00000000-0005-0000-0000-000020000000}"/>
    <cellStyle name="Komma 2 2 3 2 2 4" xfId="376" xr:uid="{00000000-0005-0000-0000-000008000000}"/>
    <cellStyle name="Komma 2 2 3 2 2 5" xfId="664" xr:uid="{00000000-0005-0000-0000-00001E000000}"/>
    <cellStyle name="Komma 2 2 3 2 3" xfId="136" xr:uid="{00000000-0005-0000-0000-00000C000000}"/>
    <cellStyle name="Komma 2 2 3 2 3 2" xfId="424" xr:uid="{00000000-0005-0000-0000-00000C000000}"/>
    <cellStyle name="Komma 2 2 3 2 3 3" xfId="712" xr:uid="{00000000-0005-0000-0000-000021000000}"/>
    <cellStyle name="Komma 2 2 3 2 4" xfId="232" xr:uid="{00000000-0005-0000-0000-000002000000}"/>
    <cellStyle name="Komma 2 2 3 2 4 2" xfId="520" xr:uid="{00000000-0005-0000-0000-000002000000}"/>
    <cellStyle name="Komma 2 2 3 2 4 3" xfId="808" xr:uid="{00000000-0005-0000-0000-000022000000}"/>
    <cellStyle name="Komma 2 2 3 2 5" xfId="328" xr:uid="{00000000-0005-0000-0000-000002000000}"/>
    <cellStyle name="Komma 2 2 3 2 6" xfId="616" xr:uid="{00000000-0005-0000-0000-00001D000000}"/>
    <cellStyle name="Komma 2 2 3 3" xfId="64" xr:uid="{00000000-0005-0000-0000-000007000000}"/>
    <cellStyle name="Komma 2 2 3 3 2" xfId="160" xr:uid="{00000000-0005-0000-0000-00000E000000}"/>
    <cellStyle name="Komma 2 2 3 3 2 2" xfId="448" xr:uid="{00000000-0005-0000-0000-00000E000000}"/>
    <cellStyle name="Komma 2 2 3 3 2 3" xfId="736" xr:uid="{00000000-0005-0000-0000-000024000000}"/>
    <cellStyle name="Komma 2 2 3 3 3" xfId="256" xr:uid="{00000000-0005-0000-0000-000007000000}"/>
    <cellStyle name="Komma 2 2 3 3 3 2" xfId="544" xr:uid="{00000000-0005-0000-0000-000007000000}"/>
    <cellStyle name="Komma 2 2 3 3 3 3" xfId="832" xr:uid="{00000000-0005-0000-0000-000025000000}"/>
    <cellStyle name="Komma 2 2 3 3 4" xfId="352" xr:uid="{00000000-0005-0000-0000-000007000000}"/>
    <cellStyle name="Komma 2 2 3 3 5" xfId="640" xr:uid="{00000000-0005-0000-0000-000023000000}"/>
    <cellStyle name="Komma 2 2 3 4" xfId="112" xr:uid="{00000000-0005-0000-0000-00000B000000}"/>
    <cellStyle name="Komma 2 2 3 4 2" xfId="400" xr:uid="{00000000-0005-0000-0000-00000B000000}"/>
    <cellStyle name="Komma 2 2 3 4 3" xfId="688" xr:uid="{00000000-0005-0000-0000-000026000000}"/>
    <cellStyle name="Komma 2 2 3 5" xfId="208" xr:uid="{00000000-0005-0000-0000-000002000000}"/>
    <cellStyle name="Komma 2 2 3 5 2" xfId="496" xr:uid="{00000000-0005-0000-0000-000002000000}"/>
    <cellStyle name="Komma 2 2 3 5 3" xfId="784" xr:uid="{00000000-0005-0000-0000-000027000000}"/>
    <cellStyle name="Komma 2 2 3 6" xfId="304" xr:uid="{00000000-0005-0000-0000-000002000000}"/>
    <cellStyle name="Komma 2 2 3 7" xfId="592" xr:uid="{00000000-0005-0000-0000-00001C000000}"/>
    <cellStyle name="Komma 2 2 4" xfId="28" xr:uid="{00000000-0005-0000-0000-000001000000}"/>
    <cellStyle name="Komma 2 2 4 2" xfId="76" xr:uid="{00000000-0005-0000-0000-000009000000}"/>
    <cellStyle name="Komma 2 2 4 2 2" xfId="172" xr:uid="{00000000-0005-0000-0000-000010000000}"/>
    <cellStyle name="Komma 2 2 4 2 2 2" xfId="460" xr:uid="{00000000-0005-0000-0000-000010000000}"/>
    <cellStyle name="Komma 2 2 4 2 2 3" xfId="748" xr:uid="{00000000-0005-0000-0000-00002A000000}"/>
    <cellStyle name="Komma 2 2 4 2 3" xfId="268" xr:uid="{00000000-0005-0000-0000-000009000000}"/>
    <cellStyle name="Komma 2 2 4 2 3 2" xfId="556" xr:uid="{00000000-0005-0000-0000-000009000000}"/>
    <cellStyle name="Komma 2 2 4 2 3 3" xfId="844" xr:uid="{00000000-0005-0000-0000-00002B000000}"/>
    <cellStyle name="Komma 2 2 4 2 4" xfId="364" xr:uid="{00000000-0005-0000-0000-000009000000}"/>
    <cellStyle name="Komma 2 2 4 2 5" xfId="652" xr:uid="{00000000-0005-0000-0000-000029000000}"/>
    <cellStyle name="Komma 2 2 4 3" xfId="124" xr:uid="{00000000-0005-0000-0000-00000F000000}"/>
    <cellStyle name="Komma 2 2 4 3 2" xfId="412" xr:uid="{00000000-0005-0000-0000-00000F000000}"/>
    <cellStyle name="Komma 2 2 4 3 3" xfId="700" xr:uid="{00000000-0005-0000-0000-00002C000000}"/>
    <cellStyle name="Komma 2 2 4 4" xfId="220" xr:uid="{00000000-0005-0000-0000-000001000000}"/>
    <cellStyle name="Komma 2 2 4 4 2" xfId="508" xr:uid="{00000000-0005-0000-0000-000001000000}"/>
    <cellStyle name="Komma 2 2 4 4 3" xfId="796" xr:uid="{00000000-0005-0000-0000-00002D000000}"/>
    <cellStyle name="Komma 2 2 4 5" xfId="316" xr:uid="{00000000-0005-0000-0000-000001000000}"/>
    <cellStyle name="Komma 2 2 4 6" xfId="604" xr:uid="{00000000-0005-0000-0000-000028000000}"/>
    <cellStyle name="Komma 2 2 5" xfId="52" xr:uid="{00000000-0005-0000-0000-000002000000}"/>
    <cellStyle name="Komma 2 2 5 2" xfId="148" xr:uid="{00000000-0005-0000-0000-000011000000}"/>
    <cellStyle name="Komma 2 2 5 2 2" xfId="436" xr:uid="{00000000-0005-0000-0000-000011000000}"/>
    <cellStyle name="Komma 2 2 5 2 3" xfId="724" xr:uid="{00000000-0005-0000-0000-00002F000000}"/>
    <cellStyle name="Komma 2 2 5 3" xfId="244" xr:uid="{00000000-0005-0000-0000-000002000000}"/>
    <cellStyle name="Komma 2 2 5 3 2" xfId="532" xr:uid="{00000000-0005-0000-0000-000002000000}"/>
    <cellStyle name="Komma 2 2 5 3 3" xfId="820" xr:uid="{00000000-0005-0000-0000-000030000000}"/>
    <cellStyle name="Komma 2 2 5 4" xfId="340" xr:uid="{00000000-0005-0000-0000-000002000000}"/>
    <cellStyle name="Komma 2 2 5 5" xfId="628" xr:uid="{00000000-0005-0000-0000-00002E000000}"/>
    <cellStyle name="Komma 2 2 6" xfId="100" xr:uid="{00000000-0005-0000-0000-000002000000}"/>
    <cellStyle name="Komma 2 2 6 2" xfId="388" xr:uid="{00000000-0005-0000-0000-000002000000}"/>
    <cellStyle name="Komma 2 2 6 3" xfId="676" xr:uid="{00000000-0005-0000-0000-000031000000}"/>
    <cellStyle name="Komma 2 2 7" xfId="196" xr:uid="{00000000-0005-0000-0000-000001000000}"/>
    <cellStyle name="Komma 2 2 7 2" xfId="484" xr:uid="{00000000-0005-0000-0000-000001000000}"/>
    <cellStyle name="Komma 2 2 7 3" xfId="772" xr:uid="{00000000-0005-0000-0000-000032000000}"/>
    <cellStyle name="Komma 2 2 8" xfId="292" xr:uid="{00000000-0005-0000-0000-000001000000}"/>
    <cellStyle name="Komma 2 2 9" xfId="580" xr:uid="{00000000-0005-0000-0000-000003000000}"/>
    <cellStyle name="Komma 2 3" xfId="6" xr:uid="{00000000-0005-0000-0000-000001000000}"/>
    <cellStyle name="Komma 2 3 2" xfId="10" xr:uid="{00000000-0005-0000-0000-000003000000}"/>
    <cellStyle name="Komma 2 3 2 2" xfId="22" xr:uid="{00000000-0005-0000-0000-000005000000}"/>
    <cellStyle name="Komma 2 3 2 2 2" xfId="46" xr:uid="{00000000-0005-0000-0000-000005000000}"/>
    <cellStyle name="Komma 2 3 2 2 2 2" xfId="94" xr:uid="{00000000-0005-0000-0000-00000D000000}"/>
    <cellStyle name="Komma 2 3 2 2 2 2 2" xfId="190" xr:uid="{00000000-0005-0000-0000-000016000000}"/>
    <cellStyle name="Komma 2 3 2 2 2 2 2 2" xfId="478" xr:uid="{00000000-0005-0000-0000-000016000000}"/>
    <cellStyle name="Komma 2 3 2 2 2 2 2 3" xfId="766" xr:uid="{00000000-0005-0000-0000-000038000000}"/>
    <cellStyle name="Komma 2 3 2 2 2 2 3" xfId="286" xr:uid="{00000000-0005-0000-0000-00000D000000}"/>
    <cellStyle name="Komma 2 3 2 2 2 2 3 2" xfId="574" xr:uid="{00000000-0005-0000-0000-00000D000000}"/>
    <cellStyle name="Komma 2 3 2 2 2 2 3 3" xfId="862" xr:uid="{00000000-0005-0000-0000-000039000000}"/>
    <cellStyle name="Komma 2 3 2 2 2 2 4" xfId="382" xr:uid="{00000000-0005-0000-0000-00000D000000}"/>
    <cellStyle name="Komma 2 3 2 2 2 2 5" xfId="670" xr:uid="{00000000-0005-0000-0000-000037000000}"/>
    <cellStyle name="Komma 2 3 2 2 2 3" xfId="142" xr:uid="{00000000-0005-0000-0000-000015000000}"/>
    <cellStyle name="Komma 2 3 2 2 2 3 2" xfId="430" xr:uid="{00000000-0005-0000-0000-000015000000}"/>
    <cellStyle name="Komma 2 3 2 2 2 3 3" xfId="718" xr:uid="{00000000-0005-0000-0000-00003A000000}"/>
    <cellStyle name="Komma 2 3 2 2 2 4" xfId="238" xr:uid="{00000000-0005-0000-0000-000005000000}"/>
    <cellStyle name="Komma 2 3 2 2 2 4 2" xfId="526" xr:uid="{00000000-0005-0000-0000-000005000000}"/>
    <cellStyle name="Komma 2 3 2 2 2 4 3" xfId="814" xr:uid="{00000000-0005-0000-0000-00003B000000}"/>
    <cellStyle name="Komma 2 3 2 2 2 5" xfId="334" xr:uid="{00000000-0005-0000-0000-000005000000}"/>
    <cellStyle name="Komma 2 3 2 2 2 6" xfId="622" xr:uid="{00000000-0005-0000-0000-000036000000}"/>
    <cellStyle name="Komma 2 3 2 2 3" xfId="70" xr:uid="{00000000-0005-0000-0000-00000C000000}"/>
    <cellStyle name="Komma 2 3 2 2 3 2" xfId="166" xr:uid="{00000000-0005-0000-0000-000017000000}"/>
    <cellStyle name="Komma 2 3 2 2 3 2 2" xfId="454" xr:uid="{00000000-0005-0000-0000-000017000000}"/>
    <cellStyle name="Komma 2 3 2 2 3 2 3" xfId="742" xr:uid="{00000000-0005-0000-0000-00003D000000}"/>
    <cellStyle name="Komma 2 3 2 2 3 3" xfId="262" xr:uid="{00000000-0005-0000-0000-00000C000000}"/>
    <cellStyle name="Komma 2 3 2 2 3 3 2" xfId="550" xr:uid="{00000000-0005-0000-0000-00000C000000}"/>
    <cellStyle name="Komma 2 3 2 2 3 3 3" xfId="838" xr:uid="{00000000-0005-0000-0000-00003E000000}"/>
    <cellStyle name="Komma 2 3 2 2 3 4" xfId="358" xr:uid="{00000000-0005-0000-0000-00000C000000}"/>
    <cellStyle name="Komma 2 3 2 2 3 5" xfId="646" xr:uid="{00000000-0005-0000-0000-00003C000000}"/>
    <cellStyle name="Komma 2 3 2 2 4" xfId="118" xr:uid="{00000000-0005-0000-0000-000014000000}"/>
    <cellStyle name="Komma 2 3 2 2 4 2" xfId="406" xr:uid="{00000000-0005-0000-0000-000014000000}"/>
    <cellStyle name="Komma 2 3 2 2 4 3" xfId="694" xr:uid="{00000000-0005-0000-0000-00003F000000}"/>
    <cellStyle name="Komma 2 3 2 2 5" xfId="214" xr:uid="{00000000-0005-0000-0000-000005000000}"/>
    <cellStyle name="Komma 2 3 2 2 5 2" xfId="502" xr:uid="{00000000-0005-0000-0000-000005000000}"/>
    <cellStyle name="Komma 2 3 2 2 5 3" xfId="790" xr:uid="{00000000-0005-0000-0000-000040000000}"/>
    <cellStyle name="Komma 2 3 2 2 6" xfId="310" xr:uid="{00000000-0005-0000-0000-000005000000}"/>
    <cellStyle name="Komma 2 3 2 2 7" xfId="598" xr:uid="{00000000-0005-0000-0000-000035000000}"/>
    <cellStyle name="Komma 2 3 2 3" xfId="34" xr:uid="{00000000-0005-0000-0000-000003000000}"/>
    <cellStyle name="Komma 2 3 2 3 2" xfId="82" xr:uid="{00000000-0005-0000-0000-00000E000000}"/>
    <cellStyle name="Komma 2 3 2 3 2 2" xfId="178" xr:uid="{00000000-0005-0000-0000-000019000000}"/>
    <cellStyle name="Komma 2 3 2 3 2 2 2" xfId="466" xr:uid="{00000000-0005-0000-0000-000019000000}"/>
    <cellStyle name="Komma 2 3 2 3 2 2 3" xfId="754" xr:uid="{00000000-0005-0000-0000-000043000000}"/>
    <cellStyle name="Komma 2 3 2 3 2 3" xfId="274" xr:uid="{00000000-0005-0000-0000-00000E000000}"/>
    <cellStyle name="Komma 2 3 2 3 2 3 2" xfId="562" xr:uid="{00000000-0005-0000-0000-00000E000000}"/>
    <cellStyle name="Komma 2 3 2 3 2 3 3" xfId="850" xr:uid="{00000000-0005-0000-0000-000044000000}"/>
    <cellStyle name="Komma 2 3 2 3 2 4" xfId="370" xr:uid="{00000000-0005-0000-0000-00000E000000}"/>
    <cellStyle name="Komma 2 3 2 3 2 5" xfId="658" xr:uid="{00000000-0005-0000-0000-000042000000}"/>
    <cellStyle name="Komma 2 3 2 3 3" xfId="130" xr:uid="{00000000-0005-0000-0000-000018000000}"/>
    <cellStyle name="Komma 2 3 2 3 3 2" xfId="418" xr:uid="{00000000-0005-0000-0000-000018000000}"/>
    <cellStyle name="Komma 2 3 2 3 3 3" xfId="706" xr:uid="{00000000-0005-0000-0000-000045000000}"/>
    <cellStyle name="Komma 2 3 2 3 4" xfId="226" xr:uid="{00000000-0005-0000-0000-000003000000}"/>
    <cellStyle name="Komma 2 3 2 3 4 2" xfId="514" xr:uid="{00000000-0005-0000-0000-000003000000}"/>
    <cellStyle name="Komma 2 3 2 3 4 3" xfId="802" xr:uid="{00000000-0005-0000-0000-000046000000}"/>
    <cellStyle name="Komma 2 3 2 3 5" xfId="322" xr:uid="{00000000-0005-0000-0000-000003000000}"/>
    <cellStyle name="Komma 2 3 2 3 6" xfId="610" xr:uid="{00000000-0005-0000-0000-000041000000}"/>
    <cellStyle name="Komma 2 3 2 4" xfId="58" xr:uid="{00000000-0005-0000-0000-00000B000000}"/>
    <cellStyle name="Komma 2 3 2 4 2" xfId="154" xr:uid="{00000000-0005-0000-0000-00001A000000}"/>
    <cellStyle name="Komma 2 3 2 4 2 2" xfId="442" xr:uid="{00000000-0005-0000-0000-00001A000000}"/>
    <cellStyle name="Komma 2 3 2 4 2 3" xfId="730" xr:uid="{00000000-0005-0000-0000-000048000000}"/>
    <cellStyle name="Komma 2 3 2 4 3" xfId="250" xr:uid="{00000000-0005-0000-0000-00000B000000}"/>
    <cellStyle name="Komma 2 3 2 4 3 2" xfId="538" xr:uid="{00000000-0005-0000-0000-00000B000000}"/>
    <cellStyle name="Komma 2 3 2 4 3 3" xfId="826" xr:uid="{00000000-0005-0000-0000-000049000000}"/>
    <cellStyle name="Komma 2 3 2 4 4" xfId="346" xr:uid="{00000000-0005-0000-0000-00000B000000}"/>
    <cellStyle name="Komma 2 3 2 4 5" xfId="634" xr:uid="{00000000-0005-0000-0000-000047000000}"/>
    <cellStyle name="Komma 2 3 2 5" xfId="106" xr:uid="{00000000-0005-0000-0000-000013000000}"/>
    <cellStyle name="Komma 2 3 2 5 2" xfId="394" xr:uid="{00000000-0005-0000-0000-000013000000}"/>
    <cellStyle name="Komma 2 3 2 5 3" xfId="682" xr:uid="{00000000-0005-0000-0000-00004A000000}"/>
    <cellStyle name="Komma 2 3 2 6" xfId="202" xr:uid="{00000000-0005-0000-0000-000003000000}"/>
    <cellStyle name="Komma 2 3 2 6 2" xfId="490" xr:uid="{00000000-0005-0000-0000-000003000000}"/>
    <cellStyle name="Komma 2 3 2 6 3" xfId="778" xr:uid="{00000000-0005-0000-0000-00004B000000}"/>
    <cellStyle name="Komma 2 3 2 7" xfId="298" xr:uid="{00000000-0005-0000-0000-000003000000}"/>
    <cellStyle name="Komma 2 3 2 8" xfId="586" xr:uid="{00000000-0005-0000-0000-000034000000}"/>
    <cellStyle name="Komma 2 3 3" xfId="18" xr:uid="{00000000-0005-0000-0000-000004000000}"/>
    <cellStyle name="Komma 2 3 3 2" xfId="42" xr:uid="{00000000-0005-0000-0000-000004000000}"/>
    <cellStyle name="Komma 2 3 3 2 2" xfId="90" xr:uid="{00000000-0005-0000-0000-000010000000}"/>
    <cellStyle name="Komma 2 3 3 2 2 2" xfId="186" xr:uid="{00000000-0005-0000-0000-00001D000000}"/>
    <cellStyle name="Komma 2 3 3 2 2 2 2" xfId="474" xr:uid="{00000000-0005-0000-0000-00001D000000}"/>
    <cellStyle name="Komma 2 3 3 2 2 2 3" xfId="762" xr:uid="{00000000-0005-0000-0000-00004F000000}"/>
    <cellStyle name="Komma 2 3 3 2 2 3" xfId="282" xr:uid="{00000000-0005-0000-0000-000010000000}"/>
    <cellStyle name="Komma 2 3 3 2 2 3 2" xfId="570" xr:uid="{00000000-0005-0000-0000-000010000000}"/>
    <cellStyle name="Komma 2 3 3 2 2 3 3" xfId="858" xr:uid="{00000000-0005-0000-0000-000050000000}"/>
    <cellStyle name="Komma 2 3 3 2 2 4" xfId="378" xr:uid="{00000000-0005-0000-0000-000010000000}"/>
    <cellStyle name="Komma 2 3 3 2 2 5" xfId="666" xr:uid="{00000000-0005-0000-0000-00004E000000}"/>
    <cellStyle name="Komma 2 3 3 2 3" xfId="138" xr:uid="{00000000-0005-0000-0000-00001C000000}"/>
    <cellStyle name="Komma 2 3 3 2 3 2" xfId="426" xr:uid="{00000000-0005-0000-0000-00001C000000}"/>
    <cellStyle name="Komma 2 3 3 2 3 3" xfId="714" xr:uid="{00000000-0005-0000-0000-000051000000}"/>
    <cellStyle name="Komma 2 3 3 2 4" xfId="234" xr:uid="{00000000-0005-0000-0000-000004000000}"/>
    <cellStyle name="Komma 2 3 3 2 4 2" xfId="522" xr:uid="{00000000-0005-0000-0000-000004000000}"/>
    <cellStyle name="Komma 2 3 3 2 4 3" xfId="810" xr:uid="{00000000-0005-0000-0000-000052000000}"/>
    <cellStyle name="Komma 2 3 3 2 5" xfId="330" xr:uid="{00000000-0005-0000-0000-000004000000}"/>
    <cellStyle name="Komma 2 3 3 2 6" xfId="618" xr:uid="{00000000-0005-0000-0000-00004D000000}"/>
    <cellStyle name="Komma 2 3 3 3" xfId="66" xr:uid="{00000000-0005-0000-0000-00000F000000}"/>
    <cellStyle name="Komma 2 3 3 3 2" xfId="162" xr:uid="{00000000-0005-0000-0000-00001E000000}"/>
    <cellStyle name="Komma 2 3 3 3 2 2" xfId="450" xr:uid="{00000000-0005-0000-0000-00001E000000}"/>
    <cellStyle name="Komma 2 3 3 3 2 3" xfId="738" xr:uid="{00000000-0005-0000-0000-000054000000}"/>
    <cellStyle name="Komma 2 3 3 3 3" xfId="258" xr:uid="{00000000-0005-0000-0000-00000F000000}"/>
    <cellStyle name="Komma 2 3 3 3 3 2" xfId="546" xr:uid="{00000000-0005-0000-0000-00000F000000}"/>
    <cellStyle name="Komma 2 3 3 3 3 3" xfId="834" xr:uid="{00000000-0005-0000-0000-000055000000}"/>
    <cellStyle name="Komma 2 3 3 3 4" xfId="354" xr:uid="{00000000-0005-0000-0000-00000F000000}"/>
    <cellStyle name="Komma 2 3 3 3 5" xfId="642" xr:uid="{00000000-0005-0000-0000-000053000000}"/>
    <cellStyle name="Komma 2 3 3 4" xfId="114" xr:uid="{00000000-0005-0000-0000-00001B000000}"/>
    <cellStyle name="Komma 2 3 3 4 2" xfId="402" xr:uid="{00000000-0005-0000-0000-00001B000000}"/>
    <cellStyle name="Komma 2 3 3 4 3" xfId="690" xr:uid="{00000000-0005-0000-0000-000056000000}"/>
    <cellStyle name="Komma 2 3 3 5" xfId="210" xr:uid="{00000000-0005-0000-0000-000004000000}"/>
    <cellStyle name="Komma 2 3 3 5 2" xfId="498" xr:uid="{00000000-0005-0000-0000-000004000000}"/>
    <cellStyle name="Komma 2 3 3 5 3" xfId="786" xr:uid="{00000000-0005-0000-0000-000057000000}"/>
    <cellStyle name="Komma 2 3 3 6" xfId="306" xr:uid="{00000000-0005-0000-0000-000004000000}"/>
    <cellStyle name="Komma 2 3 3 7" xfId="594" xr:uid="{00000000-0005-0000-0000-00004C000000}"/>
    <cellStyle name="Komma 2 3 4" xfId="30" xr:uid="{00000000-0005-0000-0000-000001000000}"/>
    <cellStyle name="Komma 2 3 4 2" xfId="78" xr:uid="{00000000-0005-0000-0000-000011000000}"/>
    <cellStyle name="Komma 2 3 4 2 2" xfId="174" xr:uid="{00000000-0005-0000-0000-000020000000}"/>
    <cellStyle name="Komma 2 3 4 2 2 2" xfId="462" xr:uid="{00000000-0005-0000-0000-000020000000}"/>
    <cellStyle name="Komma 2 3 4 2 2 3" xfId="750" xr:uid="{00000000-0005-0000-0000-00005A000000}"/>
    <cellStyle name="Komma 2 3 4 2 3" xfId="270" xr:uid="{00000000-0005-0000-0000-000011000000}"/>
    <cellStyle name="Komma 2 3 4 2 3 2" xfId="558" xr:uid="{00000000-0005-0000-0000-000011000000}"/>
    <cellStyle name="Komma 2 3 4 2 3 3" xfId="846" xr:uid="{00000000-0005-0000-0000-00005B000000}"/>
    <cellStyle name="Komma 2 3 4 2 4" xfId="366" xr:uid="{00000000-0005-0000-0000-000011000000}"/>
    <cellStyle name="Komma 2 3 4 2 5" xfId="654" xr:uid="{00000000-0005-0000-0000-000059000000}"/>
    <cellStyle name="Komma 2 3 4 3" xfId="126" xr:uid="{00000000-0005-0000-0000-00001F000000}"/>
    <cellStyle name="Komma 2 3 4 3 2" xfId="414" xr:uid="{00000000-0005-0000-0000-00001F000000}"/>
    <cellStyle name="Komma 2 3 4 3 3" xfId="702" xr:uid="{00000000-0005-0000-0000-00005C000000}"/>
    <cellStyle name="Komma 2 3 4 4" xfId="222" xr:uid="{00000000-0005-0000-0000-000001000000}"/>
    <cellStyle name="Komma 2 3 4 4 2" xfId="510" xr:uid="{00000000-0005-0000-0000-000001000000}"/>
    <cellStyle name="Komma 2 3 4 4 3" xfId="798" xr:uid="{00000000-0005-0000-0000-00005D000000}"/>
    <cellStyle name="Komma 2 3 4 5" xfId="318" xr:uid="{00000000-0005-0000-0000-000001000000}"/>
    <cellStyle name="Komma 2 3 4 6" xfId="606" xr:uid="{00000000-0005-0000-0000-000058000000}"/>
    <cellStyle name="Komma 2 3 5" xfId="54" xr:uid="{00000000-0005-0000-0000-00000A000000}"/>
    <cellStyle name="Komma 2 3 5 2" xfId="150" xr:uid="{00000000-0005-0000-0000-000021000000}"/>
    <cellStyle name="Komma 2 3 5 2 2" xfId="438" xr:uid="{00000000-0005-0000-0000-000021000000}"/>
    <cellStyle name="Komma 2 3 5 2 3" xfId="726" xr:uid="{00000000-0005-0000-0000-00005F000000}"/>
    <cellStyle name="Komma 2 3 5 3" xfId="246" xr:uid="{00000000-0005-0000-0000-00000A000000}"/>
    <cellStyle name="Komma 2 3 5 3 2" xfId="534" xr:uid="{00000000-0005-0000-0000-00000A000000}"/>
    <cellStyle name="Komma 2 3 5 3 3" xfId="822" xr:uid="{00000000-0005-0000-0000-000060000000}"/>
    <cellStyle name="Komma 2 3 5 4" xfId="342" xr:uid="{00000000-0005-0000-0000-00000A000000}"/>
    <cellStyle name="Komma 2 3 5 5" xfId="630" xr:uid="{00000000-0005-0000-0000-00005E000000}"/>
    <cellStyle name="Komma 2 3 6" xfId="102" xr:uid="{00000000-0005-0000-0000-000012000000}"/>
    <cellStyle name="Komma 2 3 6 2" xfId="390" xr:uid="{00000000-0005-0000-0000-000012000000}"/>
    <cellStyle name="Komma 2 3 6 3" xfId="678" xr:uid="{00000000-0005-0000-0000-000061000000}"/>
    <cellStyle name="Komma 2 3 7" xfId="198" xr:uid="{00000000-0005-0000-0000-000001000000}"/>
    <cellStyle name="Komma 2 3 7 2" xfId="486" xr:uid="{00000000-0005-0000-0000-000001000000}"/>
    <cellStyle name="Komma 2 3 7 3" xfId="774" xr:uid="{00000000-0005-0000-0000-000062000000}"/>
    <cellStyle name="Komma 2 3 8" xfId="294" xr:uid="{00000000-0005-0000-0000-000001000000}"/>
    <cellStyle name="Komma 2 3 9" xfId="582" xr:uid="{00000000-0005-0000-0000-000033000000}"/>
    <cellStyle name="Komma 2 4" xfId="8" xr:uid="{00000000-0005-0000-0000-000001000000}"/>
    <cellStyle name="Komma 2 4 2" xfId="20" xr:uid="{00000000-0005-0000-0000-000006000000}"/>
    <cellStyle name="Komma 2 4 2 2" xfId="44" xr:uid="{00000000-0005-0000-0000-000006000000}"/>
    <cellStyle name="Komma 2 4 2 2 2" xfId="92" xr:uid="{00000000-0005-0000-0000-000014000000}"/>
    <cellStyle name="Komma 2 4 2 2 2 2" xfId="188" xr:uid="{00000000-0005-0000-0000-000025000000}"/>
    <cellStyle name="Komma 2 4 2 2 2 2 2" xfId="476" xr:uid="{00000000-0005-0000-0000-000025000000}"/>
    <cellStyle name="Komma 2 4 2 2 2 2 3" xfId="764" xr:uid="{00000000-0005-0000-0000-000067000000}"/>
    <cellStyle name="Komma 2 4 2 2 2 3" xfId="284" xr:uid="{00000000-0005-0000-0000-000014000000}"/>
    <cellStyle name="Komma 2 4 2 2 2 3 2" xfId="572" xr:uid="{00000000-0005-0000-0000-000014000000}"/>
    <cellStyle name="Komma 2 4 2 2 2 3 3" xfId="860" xr:uid="{00000000-0005-0000-0000-000068000000}"/>
    <cellStyle name="Komma 2 4 2 2 2 4" xfId="380" xr:uid="{00000000-0005-0000-0000-000014000000}"/>
    <cellStyle name="Komma 2 4 2 2 2 5" xfId="668" xr:uid="{00000000-0005-0000-0000-000066000000}"/>
    <cellStyle name="Komma 2 4 2 2 3" xfId="140" xr:uid="{00000000-0005-0000-0000-000024000000}"/>
    <cellStyle name="Komma 2 4 2 2 3 2" xfId="428" xr:uid="{00000000-0005-0000-0000-000024000000}"/>
    <cellStyle name="Komma 2 4 2 2 3 3" xfId="716" xr:uid="{00000000-0005-0000-0000-000069000000}"/>
    <cellStyle name="Komma 2 4 2 2 4" xfId="236" xr:uid="{00000000-0005-0000-0000-000006000000}"/>
    <cellStyle name="Komma 2 4 2 2 4 2" xfId="524" xr:uid="{00000000-0005-0000-0000-000006000000}"/>
    <cellStyle name="Komma 2 4 2 2 4 3" xfId="812" xr:uid="{00000000-0005-0000-0000-00006A000000}"/>
    <cellStyle name="Komma 2 4 2 2 5" xfId="332" xr:uid="{00000000-0005-0000-0000-000006000000}"/>
    <cellStyle name="Komma 2 4 2 2 6" xfId="620" xr:uid="{00000000-0005-0000-0000-000065000000}"/>
    <cellStyle name="Komma 2 4 2 3" xfId="68" xr:uid="{00000000-0005-0000-0000-000013000000}"/>
    <cellStyle name="Komma 2 4 2 3 2" xfId="164" xr:uid="{00000000-0005-0000-0000-000026000000}"/>
    <cellStyle name="Komma 2 4 2 3 2 2" xfId="452" xr:uid="{00000000-0005-0000-0000-000026000000}"/>
    <cellStyle name="Komma 2 4 2 3 2 3" xfId="740" xr:uid="{00000000-0005-0000-0000-00006C000000}"/>
    <cellStyle name="Komma 2 4 2 3 3" xfId="260" xr:uid="{00000000-0005-0000-0000-000013000000}"/>
    <cellStyle name="Komma 2 4 2 3 3 2" xfId="548" xr:uid="{00000000-0005-0000-0000-000013000000}"/>
    <cellStyle name="Komma 2 4 2 3 3 3" xfId="836" xr:uid="{00000000-0005-0000-0000-00006D000000}"/>
    <cellStyle name="Komma 2 4 2 3 4" xfId="356" xr:uid="{00000000-0005-0000-0000-000013000000}"/>
    <cellStyle name="Komma 2 4 2 3 5" xfId="644" xr:uid="{00000000-0005-0000-0000-00006B000000}"/>
    <cellStyle name="Komma 2 4 2 4" xfId="116" xr:uid="{00000000-0005-0000-0000-000023000000}"/>
    <cellStyle name="Komma 2 4 2 4 2" xfId="404" xr:uid="{00000000-0005-0000-0000-000023000000}"/>
    <cellStyle name="Komma 2 4 2 4 3" xfId="692" xr:uid="{00000000-0005-0000-0000-00006E000000}"/>
    <cellStyle name="Komma 2 4 2 5" xfId="212" xr:uid="{00000000-0005-0000-0000-000006000000}"/>
    <cellStyle name="Komma 2 4 2 5 2" xfId="500" xr:uid="{00000000-0005-0000-0000-000006000000}"/>
    <cellStyle name="Komma 2 4 2 5 3" xfId="788" xr:uid="{00000000-0005-0000-0000-00006F000000}"/>
    <cellStyle name="Komma 2 4 2 6" xfId="308" xr:uid="{00000000-0005-0000-0000-000006000000}"/>
    <cellStyle name="Komma 2 4 2 7" xfId="596" xr:uid="{00000000-0005-0000-0000-000064000000}"/>
    <cellStyle name="Komma 2 4 3" xfId="32" xr:uid="{00000000-0005-0000-0000-000001000000}"/>
    <cellStyle name="Komma 2 4 3 2" xfId="80" xr:uid="{00000000-0005-0000-0000-000015000000}"/>
    <cellStyle name="Komma 2 4 3 2 2" xfId="176" xr:uid="{00000000-0005-0000-0000-000028000000}"/>
    <cellStyle name="Komma 2 4 3 2 2 2" xfId="464" xr:uid="{00000000-0005-0000-0000-000028000000}"/>
    <cellStyle name="Komma 2 4 3 2 2 3" xfId="752" xr:uid="{00000000-0005-0000-0000-000072000000}"/>
    <cellStyle name="Komma 2 4 3 2 3" xfId="272" xr:uid="{00000000-0005-0000-0000-000015000000}"/>
    <cellStyle name="Komma 2 4 3 2 3 2" xfId="560" xr:uid="{00000000-0005-0000-0000-000015000000}"/>
    <cellStyle name="Komma 2 4 3 2 3 3" xfId="848" xr:uid="{00000000-0005-0000-0000-000073000000}"/>
    <cellStyle name="Komma 2 4 3 2 4" xfId="368" xr:uid="{00000000-0005-0000-0000-000015000000}"/>
    <cellStyle name="Komma 2 4 3 2 5" xfId="656" xr:uid="{00000000-0005-0000-0000-000071000000}"/>
    <cellStyle name="Komma 2 4 3 3" xfId="128" xr:uid="{00000000-0005-0000-0000-000027000000}"/>
    <cellStyle name="Komma 2 4 3 3 2" xfId="416" xr:uid="{00000000-0005-0000-0000-000027000000}"/>
    <cellStyle name="Komma 2 4 3 3 3" xfId="704" xr:uid="{00000000-0005-0000-0000-000074000000}"/>
    <cellStyle name="Komma 2 4 3 4" xfId="224" xr:uid="{00000000-0005-0000-0000-000001000000}"/>
    <cellStyle name="Komma 2 4 3 4 2" xfId="512" xr:uid="{00000000-0005-0000-0000-000001000000}"/>
    <cellStyle name="Komma 2 4 3 4 3" xfId="800" xr:uid="{00000000-0005-0000-0000-000075000000}"/>
    <cellStyle name="Komma 2 4 3 5" xfId="320" xr:uid="{00000000-0005-0000-0000-000001000000}"/>
    <cellStyle name="Komma 2 4 3 6" xfId="608" xr:uid="{00000000-0005-0000-0000-000070000000}"/>
    <cellStyle name="Komma 2 4 4" xfId="56" xr:uid="{00000000-0005-0000-0000-000012000000}"/>
    <cellStyle name="Komma 2 4 4 2" xfId="152" xr:uid="{00000000-0005-0000-0000-000029000000}"/>
    <cellStyle name="Komma 2 4 4 2 2" xfId="440" xr:uid="{00000000-0005-0000-0000-000029000000}"/>
    <cellStyle name="Komma 2 4 4 2 3" xfId="728" xr:uid="{00000000-0005-0000-0000-000077000000}"/>
    <cellStyle name="Komma 2 4 4 3" xfId="248" xr:uid="{00000000-0005-0000-0000-000012000000}"/>
    <cellStyle name="Komma 2 4 4 3 2" xfId="536" xr:uid="{00000000-0005-0000-0000-000012000000}"/>
    <cellStyle name="Komma 2 4 4 3 3" xfId="824" xr:uid="{00000000-0005-0000-0000-000078000000}"/>
    <cellStyle name="Komma 2 4 4 4" xfId="344" xr:uid="{00000000-0005-0000-0000-000012000000}"/>
    <cellStyle name="Komma 2 4 4 5" xfId="632" xr:uid="{00000000-0005-0000-0000-000076000000}"/>
    <cellStyle name="Komma 2 4 5" xfId="104" xr:uid="{00000000-0005-0000-0000-000022000000}"/>
    <cellStyle name="Komma 2 4 5 2" xfId="392" xr:uid="{00000000-0005-0000-0000-000022000000}"/>
    <cellStyle name="Komma 2 4 5 3" xfId="680" xr:uid="{00000000-0005-0000-0000-000079000000}"/>
    <cellStyle name="Komma 2 4 6" xfId="200" xr:uid="{00000000-0005-0000-0000-000001000000}"/>
    <cellStyle name="Komma 2 4 6 2" xfId="488" xr:uid="{00000000-0005-0000-0000-000001000000}"/>
    <cellStyle name="Komma 2 4 6 3" xfId="776" xr:uid="{00000000-0005-0000-0000-00007A000000}"/>
    <cellStyle name="Komma 2 4 7" xfId="296" xr:uid="{00000000-0005-0000-0000-000001000000}"/>
    <cellStyle name="Komma 2 4 8" xfId="584" xr:uid="{00000000-0005-0000-0000-000063000000}"/>
    <cellStyle name="Komma 2 5" xfId="14" xr:uid="{00000000-0005-0000-0000-000001000000}"/>
    <cellStyle name="Komma 2 5 2" xfId="38" xr:uid="{00000000-0005-0000-0000-000001000000}"/>
    <cellStyle name="Komma 2 5 2 2" xfId="86" xr:uid="{00000000-0005-0000-0000-000017000000}"/>
    <cellStyle name="Komma 2 5 2 2 2" xfId="182" xr:uid="{00000000-0005-0000-0000-00002C000000}"/>
    <cellStyle name="Komma 2 5 2 2 2 2" xfId="470" xr:uid="{00000000-0005-0000-0000-00002C000000}"/>
    <cellStyle name="Komma 2 5 2 2 2 3" xfId="758" xr:uid="{00000000-0005-0000-0000-00007E000000}"/>
    <cellStyle name="Komma 2 5 2 2 3" xfId="278" xr:uid="{00000000-0005-0000-0000-000017000000}"/>
    <cellStyle name="Komma 2 5 2 2 3 2" xfId="566" xr:uid="{00000000-0005-0000-0000-000017000000}"/>
    <cellStyle name="Komma 2 5 2 2 3 3" xfId="854" xr:uid="{00000000-0005-0000-0000-00007F000000}"/>
    <cellStyle name="Komma 2 5 2 2 4" xfId="374" xr:uid="{00000000-0005-0000-0000-000017000000}"/>
    <cellStyle name="Komma 2 5 2 2 5" xfId="662" xr:uid="{00000000-0005-0000-0000-00007D000000}"/>
    <cellStyle name="Komma 2 5 2 3" xfId="134" xr:uid="{00000000-0005-0000-0000-00002B000000}"/>
    <cellStyle name="Komma 2 5 2 3 2" xfId="422" xr:uid="{00000000-0005-0000-0000-00002B000000}"/>
    <cellStyle name="Komma 2 5 2 3 3" xfId="710" xr:uid="{00000000-0005-0000-0000-000080000000}"/>
    <cellStyle name="Komma 2 5 2 4" xfId="230" xr:uid="{00000000-0005-0000-0000-000001000000}"/>
    <cellStyle name="Komma 2 5 2 4 2" xfId="518" xr:uid="{00000000-0005-0000-0000-000001000000}"/>
    <cellStyle name="Komma 2 5 2 4 3" xfId="806" xr:uid="{00000000-0005-0000-0000-000081000000}"/>
    <cellStyle name="Komma 2 5 2 5" xfId="326" xr:uid="{00000000-0005-0000-0000-000001000000}"/>
    <cellStyle name="Komma 2 5 2 6" xfId="614" xr:uid="{00000000-0005-0000-0000-00007C000000}"/>
    <cellStyle name="Komma 2 5 3" xfId="62" xr:uid="{00000000-0005-0000-0000-000016000000}"/>
    <cellStyle name="Komma 2 5 3 2" xfId="158" xr:uid="{00000000-0005-0000-0000-00002D000000}"/>
    <cellStyle name="Komma 2 5 3 2 2" xfId="446" xr:uid="{00000000-0005-0000-0000-00002D000000}"/>
    <cellStyle name="Komma 2 5 3 2 3" xfId="734" xr:uid="{00000000-0005-0000-0000-000083000000}"/>
    <cellStyle name="Komma 2 5 3 3" xfId="254" xr:uid="{00000000-0005-0000-0000-000016000000}"/>
    <cellStyle name="Komma 2 5 3 3 2" xfId="542" xr:uid="{00000000-0005-0000-0000-000016000000}"/>
    <cellStyle name="Komma 2 5 3 3 3" xfId="830" xr:uid="{00000000-0005-0000-0000-000084000000}"/>
    <cellStyle name="Komma 2 5 3 4" xfId="350" xr:uid="{00000000-0005-0000-0000-000016000000}"/>
    <cellStyle name="Komma 2 5 3 5" xfId="638" xr:uid="{00000000-0005-0000-0000-000082000000}"/>
    <cellStyle name="Komma 2 5 4" xfId="110" xr:uid="{00000000-0005-0000-0000-00002A000000}"/>
    <cellStyle name="Komma 2 5 4 2" xfId="398" xr:uid="{00000000-0005-0000-0000-00002A000000}"/>
    <cellStyle name="Komma 2 5 4 3" xfId="686" xr:uid="{00000000-0005-0000-0000-000085000000}"/>
    <cellStyle name="Komma 2 5 5" xfId="206" xr:uid="{00000000-0005-0000-0000-000001000000}"/>
    <cellStyle name="Komma 2 5 5 2" xfId="494" xr:uid="{00000000-0005-0000-0000-000001000000}"/>
    <cellStyle name="Komma 2 5 5 3" xfId="782" xr:uid="{00000000-0005-0000-0000-000086000000}"/>
    <cellStyle name="Komma 2 5 6" xfId="302" xr:uid="{00000000-0005-0000-0000-000001000000}"/>
    <cellStyle name="Komma 2 5 7" xfId="590" xr:uid="{00000000-0005-0000-0000-00007B000000}"/>
    <cellStyle name="Komma 2 6" xfId="26" xr:uid="{00000000-0005-0000-0000-00002F000000}"/>
    <cellStyle name="Komma 2 6 2" xfId="74" xr:uid="{00000000-0005-0000-0000-000018000000}"/>
    <cellStyle name="Komma 2 6 2 2" xfId="170" xr:uid="{00000000-0005-0000-0000-00002F000000}"/>
    <cellStyle name="Komma 2 6 2 2 2" xfId="458" xr:uid="{00000000-0005-0000-0000-00002F000000}"/>
    <cellStyle name="Komma 2 6 2 2 3" xfId="746" xr:uid="{00000000-0005-0000-0000-000089000000}"/>
    <cellStyle name="Komma 2 6 2 3" xfId="266" xr:uid="{00000000-0005-0000-0000-000018000000}"/>
    <cellStyle name="Komma 2 6 2 3 2" xfId="554" xr:uid="{00000000-0005-0000-0000-000018000000}"/>
    <cellStyle name="Komma 2 6 2 3 3" xfId="842" xr:uid="{00000000-0005-0000-0000-00008A000000}"/>
    <cellStyle name="Komma 2 6 2 4" xfId="362" xr:uid="{00000000-0005-0000-0000-000018000000}"/>
    <cellStyle name="Komma 2 6 2 5" xfId="650" xr:uid="{00000000-0005-0000-0000-000088000000}"/>
    <cellStyle name="Komma 2 6 3" xfId="122" xr:uid="{00000000-0005-0000-0000-00002E000000}"/>
    <cellStyle name="Komma 2 6 3 2" xfId="410" xr:uid="{00000000-0005-0000-0000-00002E000000}"/>
    <cellStyle name="Komma 2 6 3 3" xfId="698" xr:uid="{00000000-0005-0000-0000-00008B000000}"/>
    <cellStyle name="Komma 2 6 4" xfId="218" xr:uid="{00000000-0005-0000-0000-00002F000000}"/>
    <cellStyle name="Komma 2 6 4 2" xfId="506" xr:uid="{00000000-0005-0000-0000-00002F000000}"/>
    <cellStyle name="Komma 2 6 4 3" xfId="794" xr:uid="{00000000-0005-0000-0000-00008C000000}"/>
    <cellStyle name="Komma 2 6 5" xfId="314" xr:uid="{00000000-0005-0000-0000-00002F000000}"/>
    <cellStyle name="Komma 2 6 6" xfId="602" xr:uid="{00000000-0005-0000-0000-000087000000}"/>
    <cellStyle name="Komma 2 7" xfId="50" xr:uid="{00000000-0005-0000-0000-000001000000}"/>
    <cellStyle name="Komma 2 7 2" xfId="146" xr:uid="{00000000-0005-0000-0000-000030000000}"/>
    <cellStyle name="Komma 2 7 2 2" xfId="434" xr:uid="{00000000-0005-0000-0000-000030000000}"/>
    <cellStyle name="Komma 2 7 2 3" xfId="722" xr:uid="{00000000-0005-0000-0000-00008E000000}"/>
    <cellStyle name="Komma 2 7 3" xfId="242" xr:uid="{00000000-0005-0000-0000-000001000000}"/>
    <cellStyle name="Komma 2 7 3 2" xfId="530" xr:uid="{00000000-0005-0000-0000-000001000000}"/>
    <cellStyle name="Komma 2 7 3 3" xfId="818" xr:uid="{00000000-0005-0000-0000-00008F000000}"/>
    <cellStyle name="Komma 2 7 4" xfId="338" xr:uid="{00000000-0005-0000-0000-000001000000}"/>
    <cellStyle name="Komma 2 7 5" xfId="626" xr:uid="{00000000-0005-0000-0000-00008D000000}"/>
    <cellStyle name="Komma 2 8" xfId="98" xr:uid="{00000000-0005-0000-0000-000001000000}"/>
    <cellStyle name="Komma 2 8 2" xfId="386" xr:uid="{00000000-0005-0000-0000-000001000000}"/>
    <cellStyle name="Komma 2 8 3" xfId="674" xr:uid="{00000000-0005-0000-0000-000090000000}"/>
    <cellStyle name="Komma 2 9" xfId="194" xr:uid="{00000000-0005-0000-0000-00002F000000}"/>
    <cellStyle name="Komma 2 9 2" xfId="482" xr:uid="{00000000-0005-0000-0000-00002F000000}"/>
    <cellStyle name="Komma 2 9 3" xfId="770" xr:uid="{00000000-0005-0000-0000-000091000000}"/>
    <cellStyle name="Komma 3" xfId="3" xr:uid="{00000000-0005-0000-0000-000030000000}"/>
    <cellStyle name="Komma 3 2" xfId="11" xr:uid="{00000000-0005-0000-0000-000004000000}"/>
    <cellStyle name="Komma 3 2 2" xfId="23" xr:uid="{00000000-0005-0000-0000-000008000000}"/>
    <cellStyle name="Komma 3 2 2 2" xfId="47" xr:uid="{00000000-0005-0000-0000-000008000000}"/>
    <cellStyle name="Komma 3 2 2 2 2" xfId="95" xr:uid="{00000000-0005-0000-0000-00001C000000}"/>
    <cellStyle name="Komma 3 2 2 2 2 2" xfId="191" xr:uid="{00000000-0005-0000-0000-000035000000}"/>
    <cellStyle name="Komma 3 2 2 2 2 2 2" xfId="479" xr:uid="{00000000-0005-0000-0000-000035000000}"/>
    <cellStyle name="Komma 3 2 2 2 2 2 3" xfId="767" xr:uid="{00000000-0005-0000-0000-000097000000}"/>
    <cellStyle name="Komma 3 2 2 2 2 3" xfId="287" xr:uid="{00000000-0005-0000-0000-00001C000000}"/>
    <cellStyle name="Komma 3 2 2 2 2 3 2" xfId="575" xr:uid="{00000000-0005-0000-0000-00001C000000}"/>
    <cellStyle name="Komma 3 2 2 2 2 3 3" xfId="863" xr:uid="{00000000-0005-0000-0000-000098000000}"/>
    <cellStyle name="Komma 3 2 2 2 2 4" xfId="383" xr:uid="{00000000-0005-0000-0000-00001C000000}"/>
    <cellStyle name="Komma 3 2 2 2 2 5" xfId="671" xr:uid="{00000000-0005-0000-0000-000096000000}"/>
    <cellStyle name="Komma 3 2 2 2 3" xfId="143" xr:uid="{00000000-0005-0000-0000-000034000000}"/>
    <cellStyle name="Komma 3 2 2 2 3 2" xfId="431" xr:uid="{00000000-0005-0000-0000-000034000000}"/>
    <cellStyle name="Komma 3 2 2 2 3 3" xfId="719" xr:uid="{00000000-0005-0000-0000-000099000000}"/>
    <cellStyle name="Komma 3 2 2 2 4" xfId="239" xr:uid="{00000000-0005-0000-0000-000008000000}"/>
    <cellStyle name="Komma 3 2 2 2 4 2" xfId="527" xr:uid="{00000000-0005-0000-0000-000008000000}"/>
    <cellStyle name="Komma 3 2 2 2 4 3" xfId="815" xr:uid="{00000000-0005-0000-0000-00009A000000}"/>
    <cellStyle name="Komma 3 2 2 2 5" xfId="335" xr:uid="{00000000-0005-0000-0000-000008000000}"/>
    <cellStyle name="Komma 3 2 2 2 6" xfId="623" xr:uid="{00000000-0005-0000-0000-000095000000}"/>
    <cellStyle name="Komma 3 2 2 3" xfId="71" xr:uid="{00000000-0005-0000-0000-00001B000000}"/>
    <cellStyle name="Komma 3 2 2 3 2" xfId="167" xr:uid="{00000000-0005-0000-0000-000036000000}"/>
    <cellStyle name="Komma 3 2 2 3 2 2" xfId="455" xr:uid="{00000000-0005-0000-0000-000036000000}"/>
    <cellStyle name="Komma 3 2 2 3 2 3" xfId="743" xr:uid="{00000000-0005-0000-0000-00009C000000}"/>
    <cellStyle name="Komma 3 2 2 3 3" xfId="263" xr:uid="{00000000-0005-0000-0000-00001B000000}"/>
    <cellStyle name="Komma 3 2 2 3 3 2" xfId="551" xr:uid="{00000000-0005-0000-0000-00001B000000}"/>
    <cellStyle name="Komma 3 2 2 3 3 3" xfId="839" xr:uid="{00000000-0005-0000-0000-00009D000000}"/>
    <cellStyle name="Komma 3 2 2 3 4" xfId="359" xr:uid="{00000000-0005-0000-0000-00001B000000}"/>
    <cellStyle name="Komma 3 2 2 3 5" xfId="647" xr:uid="{00000000-0005-0000-0000-00009B000000}"/>
    <cellStyle name="Komma 3 2 2 4" xfId="119" xr:uid="{00000000-0005-0000-0000-000033000000}"/>
    <cellStyle name="Komma 3 2 2 4 2" xfId="407" xr:uid="{00000000-0005-0000-0000-000033000000}"/>
    <cellStyle name="Komma 3 2 2 4 3" xfId="695" xr:uid="{00000000-0005-0000-0000-00009E000000}"/>
    <cellStyle name="Komma 3 2 2 5" xfId="215" xr:uid="{00000000-0005-0000-0000-000008000000}"/>
    <cellStyle name="Komma 3 2 2 5 2" xfId="503" xr:uid="{00000000-0005-0000-0000-000008000000}"/>
    <cellStyle name="Komma 3 2 2 5 3" xfId="791" xr:uid="{00000000-0005-0000-0000-00009F000000}"/>
    <cellStyle name="Komma 3 2 2 6" xfId="311" xr:uid="{00000000-0005-0000-0000-000008000000}"/>
    <cellStyle name="Komma 3 2 2 7" xfId="599" xr:uid="{00000000-0005-0000-0000-000094000000}"/>
    <cellStyle name="Komma 3 2 3" xfId="35" xr:uid="{00000000-0005-0000-0000-000004000000}"/>
    <cellStyle name="Komma 3 2 3 2" xfId="83" xr:uid="{00000000-0005-0000-0000-00001D000000}"/>
    <cellStyle name="Komma 3 2 3 2 2" xfId="179" xr:uid="{00000000-0005-0000-0000-000038000000}"/>
    <cellStyle name="Komma 3 2 3 2 2 2" xfId="467" xr:uid="{00000000-0005-0000-0000-000038000000}"/>
    <cellStyle name="Komma 3 2 3 2 2 3" xfId="755" xr:uid="{00000000-0005-0000-0000-0000A2000000}"/>
    <cellStyle name="Komma 3 2 3 2 3" xfId="275" xr:uid="{00000000-0005-0000-0000-00001D000000}"/>
    <cellStyle name="Komma 3 2 3 2 3 2" xfId="563" xr:uid="{00000000-0005-0000-0000-00001D000000}"/>
    <cellStyle name="Komma 3 2 3 2 3 3" xfId="851" xr:uid="{00000000-0005-0000-0000-0000A3000000}"/>
    <cellStyle name="Komma 3 2 3 2 4" xfId="371" xr:uid="{00000000-0005-0000-0000-00001D000000}"/>
    <cellStyle name="Komma 3 2 3 2 5" xfId="659" xr:uid="{00000000-0005-0000-0000-0000A1000000}"/>
    <cellStyle name="Komma 3 2 3 3" xfId="131" xr:uid="{00000000-0005-0000-0000-000037000000}"/>
    <cellStyle name="Komma 3 2 3 3 2" xfId="419" xr:uid="{00000000-0005-0000-0000-000037000000}"/>
    <cellStyle name="Komma 3 2 3 3 3" xfId="707" xr:uid="{00000000-0005-0000-0000-0000A4000000}"/>
    <cellStyle name="Komma 3 2 3 4" xfId="227" xr:uid="{00000000-0005-0000-0000-000004000000}"/>
    <cellStyle name="Komma 3 2 3 4 2" xfId="515" xr:uid="{00000000-0005-0000-0000-000004000000}"/>
    <cellStyle name="Komma 3 2 3 4 3" xfId="803" xr:uid="{00000000-0005-0000-0000-0000A5000000}"/>
    <cellStyle name="Komma 3 2 3 5" xfId="323" xr:uid="{00000000-0005-0000-0000-000004000000}"/>
    <cellStyle name="Komma 3 2 3 6" xfId="611" xr:uid="{00000000-0005-0000-0000-0000A0000000}"/>
    <cellStyle name="Komma 3 2 4" xfId="59" xr:uid="{00000000-0005-0000-0000-00001A000000}"/>
    <cellStyle name="Komma 3 2 4 2" xfId="155" xr:uid="{00000000-0005-0000-0000-000039000000}"/>
    <cellStyle name="Komma 3 2 4 2 2" xfId="443" xr:uid="{00000000-0005-0000-0000-000039000000}"/>
    <cellStyle name="Komma 3 2 4 2 3" xfId="731" xr:uid="{00000000-0005-0000-0000-0000A7000000}"/>
    <cellStyle name="Komma 3 2 4 3" xfId="251" xr:uid="{00000000-0005-0000-0000-00001A000000}"/>
    <cellStyle name="Komma 3 2 4 3 2" xfId="539" xr:uid="{00000000-0005-0000-0000-00001A000000}"/>
    <cellStyle name="Komma 3 2 4 3 3" xfId="827" xr:uid="{00000000-0005-0000-0000-0000A8000000}"/>
    <cellStyle name="Komma 3 2 4 4" xfId="347" xr:uid="{00000000-0005-0000-0000-00001A000000}"/>
    <cellStyle name="Komma 3 2 4 5" xfId="635" xr:uid="{00000000-0005-0000-0000-0000A6000000}"/>
    <cellStyle name="Komma 3 2 5" xfId="107" xr:uid="{00000000-0005-0000-0000-000032000000}"/>
    <cellStyle name="Komma 3 2 5 2" xfId="395" xr:uid="{00000000-0005-0000-0000-000032000000}"/>
    <cellStyle name="Komma 3 2 5 3" xfId="683" xr:uid="{00000000-0005-0000-0000-0000A9000000}"/>
    <cellStyle name="Komma 3 2 6" xfId="203" xr:uid="{00000000-0005-0000-0000-000004000000}"/>
    <cellStyle name="Komma 3 2 6 2" xfId="491" xr:uid="{00000000-0005-0000-0000-000004000000}"/>
    <cellStyle name="Komma 3 2 6 3" xfId="779" xr:uid="{00000000-0005-0000-0000-0000AA000000}"/>
    <cellStyle name="Komma 3 2 7" xfId="299" xr:uid="{00000000-0005-0000-0000-000004000000}"/>
    <cellStyle name="Komma 3 2 8" xfId="587" xr:uid="{00000000-0005-0000-0000-000093000000}"/>
    <cellStyle name="Komma 3 3" xfId="15" xr:uid="{00000000-0005-0000-0000-000007000000}"/>
    <cellStyle name="Komma 3 3 2" xfId="39" xr:uid="{00000000-0005-0000-0000-000007000000}"/>
    <cellStyle name="Komma 3 3 2 2" xfId="87" xr:uid="{00000000-0005-0000-0000-00001F000000}"/>
    <cellStyle name="Komma 3 3 2 2 2" xfId="183" xr:uid="{00000000-0005-0000-0000-00003C000000}"/>
    <cellStyle name="Komma 3 3 2 2 2 2" xfId="471" xr:uid="{00000000-0005-0000-0000-00003C000000}"/>
    <cellStyle name="Komma 3 3 2 2 2 3" xfId="759" xr:uid="{00000000-0005-0000-0000-0000AE000000}"/>
    <cellStyle name="Komma 3 3 2 2 3" xfId="279" xr:uid="{00000000-0005-0000-0000-00001F000000}"/>
    <cellStyle name="Komma 3 3 2 2 3 2" xfId="567" xr:uid="{00000000-0005-0000-0000-00001F000000}"/>
    <cellStyle name="Komma 3 3 2 2 3 3" xfId="855" xr:uid="{00000000-0005-0000-0000-0000AF000000}"/>
    <cellStyle name="Komma 3 3 2 2 4" xfId="375" xr:uid="{00000000-0005-0000-0000-00001F000000}"/>
    <cellStyle name="Komma 3 3 2 2 5" xfId="663" xr:uid="{00000000-0005-0000-0000-0000AD000000}"/>
    <cellStyle name="Komma 3 3 2 3" xfId="135" xr:uid="{00000000-0005-0000-0000-00003B000000}"/>
    <cellStyle name="Komma 3 3 2 3 2" xfId="423" xr:uid="{00000000-0005-0000-0000-00003B000000}"/>
    <cellStyle name="Komma 3 3 2 3 3" xfId="711" xr:uid="{00000000-0005-0000-0000-0000B0000000}"/>
    <cellStyle name="Komma 3 3 2 4" xfId="231" xr:uid="{00000000-0005-0000-0000-000007000000}"/>
    <cellStyle name="Komma 3 3 2 4 2" xfId="519" xr:uid="{00000000-0005-0000-0000-000007000000}"/>
    <cellStyle name="Komma 3 3 2 4 3" xfId="807" xr:uid="{00000000-0005-0000-0000-0000B1000000}"/>
    <cellStyle name="Komma 3 3 2 5" xfId="327" xr:uid="{00000000-0005-0000-0000-000007000000}"/>
    <cellStyle name="Komma 3 3 2 6" xfId="615" xr:uid="{00000000-0005-0000-0000-0000AC000000}"/>
    <cellStyle name="Komma 3 3 3" xfId="63" xr:uid="{00000000-0005-0000-0000-00001E000000}"/>
    <cellStyle name="Komma 3 3 3 2" xfId="159" xr:uid="{00000000-0005-0000-0000-00003D000000}"/>
    <cellStyle name="Komma 3 3 3 2 2" xfId="447" xr:uid="{00000000-0005-0000-0000-00003D000000}"/>
    <cellStyle name="Komma 3 3 3 2 3" xfId="735" xr:uid="{00000000-0005-0000-0000-0000B3000000}"/>
    <cellStyle name="Komma 3 3 3 3" xfId="255" xr:uid="{00000000-0005-0000-0000-00001E000000}"/>
    <cellStyle name="Komma 3 3 3 3 2" xfId="543" xr:uid="{00000000-0005-0000-0000-00001E000000}"/>
    <cellStyle name="Komma 3 3 3 3 3" xfId="831" xr:uid="{00000000-0005-0000-0000-0000B4000000}"/>
    <cellStyle name="Komma 3 3 3 4" xfId="351" xr:uid="{00000000-0005-0000-0000-00001E000000}"/>
    <cellStyle name="Komma 3 3 3 5" xfId="639" xr:uid="{00000000-0005-0000-0000-0000B2000000}"/>
    <cellStyle name="Komma 3 3 4" xfId="111" xr:uid="{00000000-0005-0000-0000-00003A000000}"/>
    <cellStyle name="Komma 3 3 4 2" xfId="399" xr:uid="{00000000-0005-0000-0000-00003A000000}"/>
    <cellStyle name="Komma 3 3 4 3" xfId="687" xr:uid="{00000000-0005-0000-0000-0000B5000000}"/>
    <cellStyle name="Komma 3 3 5" xfId="207" xr:uid="{00000000-0005-0000-0000-000007000000}"/>
    <cellStyle name="Komma 3 3 5 2" xfId="495" xr:uid="{00000000-0005-0000-0000-000007000000}"/>
    <cellStyle name="Komma 3 3 5 3" xfId="783" xr:uid="{00000000-0005-0000-0000-0000B6000000}"/>
    <cellStyle name="Komma 3 3 6" xfId="303" xr:uid="{00000000-0005-0000-0000-000007000000}"/>
    <cellStyle name="Komma 3 3 7" xfId="591" xr:uid="{00000000-0005-0000-0000-0000AB000000}"/>
    <cellStyle name="Komma 3 4" xfId="27" xr:uid="{00000000-0005-0000-0000-000030000000}"/>
    <cellStyle name="Komma 3 4 2" xfId="75" xr:uid="{00000000-0005-0000-0000-000020000000}"/>
    <cellStyle name="Komma 3 4 2 2" xfId="171" xr:uid="{00000000-0005-0000-0000-00003F000000}"/>
    <cellStyle name="Komma 3 4 2 2 2" xfId="459" xr:uid="{00000000-0005-0000-0000-00003F000000}"/>
    <cellStyle name="Komma 3 4 2 2 3" xfId="747" xr:uid="{00000000-0005-0000-0000-0000B9000000}"/>
    <cellStyle name="Komma 3 4 2 3" xfId="267" xr:uid="{00000000-0005-0000-0000-000020000000}"/>
    <cellStyle name="Komma 3 4 2 3 2" xfId="555" xr:uid="{00000000-0005-0000-0000-000020000000}"/>
    <cellStyle name="Komma 3 4 2 3 3" xfId="843" xr:uid="{00000000-0005-0000-0000-0000BA000000}"/>
    <cellStyle name="Komma 3 4 2 4" xfId="363" xr:uid="{00000000-0005-0000-0000-000020000000}"/>
    <cellStyle name="Komma 3 4 2 5" xfId="651" xr:uid="{00000000-0005-0000-0000-0000B8000000}"/>
    <cellStyle name="Komma 3 4 3" xfId="123" xr:uid="{00000000-0005-0000-0000-00003E000000}"/>
    <cellStyle name="Komma 3 4 3 2" xfId="411" xr:uid="{00000000-0005-0000-0000-00003E000000}"/>
    <cellStyle name="Komma 3 4 3 3" xfId="699" xr:uid="{00000000-0005-0000-0000-0000BB000000}"/>
    <cellStyle name="Komma 3 4 4" xfId="219" xr:uid="{00000000-0005-0000-0000-000030000000}"/>
    <cellStyle name="Komma 3 4 4 2" xfId="507" xr:uid="{00000000-0005-0000-0000-000030000000}"/>
    <cellStyle name="Komma 3 4 4 3" xfId="795" xr:uid="{00000000-0005-0000-0000-0000BC000000}"/>
    <cellStyle name="Komma 3 4 5" xfId="315" xr:uid="{00000000-0005-0000-0000-000030000000}"/>
    <cellStyle name="Komma 3 4 6" xfId="603" xr:uid="{00000000-0005-0000-0000-0000B7000000}"/>
    <cellStyle name="Komma 3 5" xfId="51" xr:uid="{00000000-0005-0000-0000-000019000000}"/>
    <cellStyle name="Komma 3 5 2" xfId="147" xr:uid="{00000000-0005-0000-0000-000040000000}"/>
    <cellStyle name="Komma 3 5 2 2" xfId="435" xr:uid="{00000000-0005-0000-0000-000040000000}"/>
    <cellStyle name="Komma 3 5 2 3" xfId="723" xr:uid="{00000000-0005-0000-0000-0000BE000000}"/>
    <cellStyle name="Komma 3 5 3" xfId="243" xr:uid="{00000000-0005-0000-0000-000019000000}"/>
    <cellStyle name="Komma 3 5 3 2" xfId="531" xr:uid="{00000000-0005-0000-0000-000019000000}"/>
    <cellStyle name="Komma 3 5 3 3" xfId="819" xr:uid="{00000000-0005-0000-0000-0000BF000000}"/>
    <cellStyle name="Komma 3 5 4" xfId="339" xr:uid="{00000000-0005-0000-0000-000019000000}"/>
    <cellStyle name="Komma 3 5 5" xfId="627" xr:uid="{00000000-0005-0000-0000-0000BD000000}"/>
    <cellStyle name="Komma 3 6" xfId="99" xr:uid="{00000000-0005-0000-0000-000031000000}"/>
    <cellStyle name="Komma 3 6 2" xfId="387" xr:uid="{00000000-0005-0000-0000-000031000000}"/>
    <cellStyle name="Komma 3 6 3" xfId="675" xr:uid="{00000000-0005-0000-0000-0000C0000000}"/>
    <cellStyle name="Komma 3 7" xfId="195" xr:uid="{00000000-0005-0000-0000-000030000000}"/>
    <cellStyle name="Komma 3 7 2" xfId="483" xr:uid="{00000000-0005-0000-0000-000030000000}"/>
    <cellStyle name="Komma 3 7 3" xfId="771" xr:uid="{00000000-0005-0000-0000-0000C1000000}"/>
    <cellStyle name="Komma 3 8" xfId="291" xr:uid="{00000000-0005-0000-0000-000030000000}"/>
    <cellStyle name="Komma 3 9" xfId="579" xr:uid="{00000000-0005-0000-0000-000092000000}"/>
    <cellStyle name="Komma 4" xfId="5" xr:uid="{00000000-0005-0000-0000-000032000000}"/>
    <cellStyle name="Komma 4 2" xfId="12" xr:uid="{00000000-0005-0000-0000-000005000000}"/>
    <cellStyle name="Komma 4 2 2" xfId="24" xr:uid="{00000000-0005-0000-0000-00000A000000}"/>
    <cellStyle name="Komma 4 2 2 2" xfId="48" xr:uid="{00000000-0005-0000-0000-00000A000000}"/>
    <cellStyle name="Komma 4 2 2 2 2" xfId="96" xr:uid="{00000000-0005-0000-0000-000024000000}"/>
    <cellStyle name="Komma 4 2 2 2 2 2" xfId="192" xr:uid="{00000000-0005-0000-0000-000045000000}"/>
    <cellStyle name="Komma 4 2 2 2 2 2 2" xfId="480" xr:uid="{00000000-0005-0000-0000-000045000000}"/>
    <cellStyle name="Komma 4 2 2 2 2 2 3" xfId="768" xr:uid="{00000000-0005-0000-0000-0000C7000000}"/>
    <cellStyle name="Komma 4 2 2 2 2 3" xfId="288" xr:uid="{00000000-0005-0000-0000-000024000000}"/>
    <cellStyle name="Komma 4 2 2 2 2 3 2" xfId="576" xr:uid="{00000000-0005-0000-0000-000024000000}"/>
    <cellStyle name="Komma 4 2 2 2 2 3 3" xfId="864" xr:uid="{00000000-0005-0000-0000-0000C8000000}"/>
    <cellStyle name="Komma 4 2 2 2 2 4" xfId="384" xr:uid="{00000000-0005-0000-0000-000024000000}"/>
    <cellStyle name="Komma 4 2 2 2 2 5" xfId="672" xr:uid="{00000000-0005-0000-0000-0000C6000000}"/>
    <cellStyle name="Komma 4 2 2 2 3" xfId="144" xr:uid="{00000000-0005-0000-0000-000044000000}"/>
    <cellStyle name="Komma 4 2 2 2 3 2" xfId="432" xr:uid="{00000000-0005-0000-0000-000044000000}"/>
    <cellStyle name="Komma 4 2 2 2 3 3" xfId="720" xr:uid="{00000000-0005-0000-0000-0000C9000000}"/>
    <cellStyle name="Komma 4 2 2 2 4" xfId="240" xr:uid="{00000000-0005-0000-0000-00000A000000}"/>
    <cellStyle name="Komma 4 2 2 2 4 2" xfId="528" xr:uid="{00000000-0005-0000-0000-00000A000000}"/>
    <cellStyle name="Komma 4 2 2 2 4 3" xfId="816" xr:uid="{00000000-0005-0000-0000-0000CA000000}"/>
    <cellStyle name="Komma 4 2 2 2 5" xfId="336" xr:uid="{00000000-0005-0000-0000-00000A000000}"/>
    <cellStyle name="Komma 4 2 2 2 6" xfId="624" xr:uid="{00000000-0005-0000-0000-0000C5000000}"/>
    <cellStyle name="Komma 4 2 2 3" xfId="72" xr:uid="{00000000-0005-0000-0000-000023000000}"/>
    <cellStyle name="Komma 4 2 2 3 2" xfId="168" xr:uid="{00000000-0005-0000-0000-000046000000}"/>
    <cellStyle name="Komma 4 2 2 3 2 2" xfId="456" xr:uid="{00000000-0005-0000-0000-000046000000}"/>
    <cellStyle name="Komma 4 2 2 3 2 3" xfId="744" xr:uid="{00000000-0005-0000-0000-0000CC000000}"/>
    <cellStyle name="Komma 4 2 2 3 3" xfId="264" xr:uid="{00000000-0005-0000-0000-000023000000}"/>
    <cellStyle name="Komma 4 2 2 3 3 2" xfId="552" xr:uid="{00000000-0005-0000-0000-000023000000}"/>
    <cellStyle name="Komma 4 2 2 3 3 3" xfId="840" xr:uid="{00000000-0005-0000-0000-0000CD000000}"/>
    <cellStyle name="Komma 4 2 2 3 4" xfId="360" xr:uid="{00000000-0005-0000-0000-000023000000}"/>
    <cellStyle name="Komma 4 2 2 3 5" xfId="648" xr:uid="{00000000-0005-0000-0000-0000CB000000}"/>
    <cellStyle name="Komma 4 2 2 4" xfId="120" xr:uid="{00000000-0005-0000-0000-000043000000}"/>
    <cellStyle name="Komma 4 2 2 4 2" xfId="408" xr:uid="{00000000-0005-0000-0000-000043000000}"/>
    <cellStyle name="Komma 4 2 2 4 3" xfId="696" xr:uid="{00000000-0005-0000-0000-0000CE000000}"/>
    <cellStyle name="Komma 4 2 2 5" xfId="216" xr:uid="{00000000-0005-0000-0000-00000A000000}"/>
    <cellStyle name="Komma 4 2 2 5 2" xfId="504" xr:uid="{00000000-0005-0000-0000-00000A000000}"/>
    <cellStyle name="Komma 4 2 2 5 3" xfId="792" xr:uid="{00000000-0005-0000-0000-0000CF000000}"/>
    <cellStyle name="Komma 4 2 2 6" xfId="312" xr:uid="{00000000-0005-0000-0000-00000A000000}"/>
    <cellStyle name="Komma 4 2 2 7" xfId="600" xr:uid="{00000000-0005-0000-0000-0000C4000000}"/>
    <cellStyle name="Komma 4 2 3" xfId="36" xr:uid="{00000000-0005-0000-0000-000005000000}"/>
    <cellStyle name="Komma 4 2 3 2" xfId="84" xr:uid="{00000000-0005-0000-0000-000025000000}"/>
    <cellStyle name="Komma 4 2 3 2 2" xfId="180" xr:uid="{00000000-0005-0000-0000-000048000000}"/>
    <cellStyle name="Komma 4 2 3 2 2 2" xfId="468" xr:uid="{00000000-0005-0000-0000-000048000000}"/>
    <cellStyle name="Komma 4 2 3 2 2 3" xfId="756" xr:uid="{00000000-0005-0000-0000-0000D2000000}"/>
    <cellStyle name="Komma 4 2 3 2 3" xfId="276" xr:uid="{00000000-0005-0000-0000-000025000000}"/>
    <cellStyle name="Komma 4 2 3 2 3 2" xfId="564" xr:uid="{00000000-0005-0000-0000-000025000000}"/>
    <cellStyle name="Komma 4 2 3 2 3 3" xfId="852" xr:uid="{00000000-0005-0000-0000-0000D3000000}"/>
    <cellStyle name="Komma 4 2 3 2 4" xfId="372" xr:uid="{00000000-0005-0000-0000-000025000000}"/>
    <cellStyle name="Komma 4 2 3 2 5" xfId="660" xr:uid="{00000000-0005-0000-0000-0000D1000000}"/>
    <cellStyle name="Komma 4 2 3 3" xfId="132" xr:uid="{00000000-0005-0000-0000-000047000000}"/>
    <cellStyle name="Komma 4 2 3 3 2" xfId="420" xr:uid="{00000000-0005-0000-0000-000047000000}"/>
    <cellStyle name="Komma 4 2 3 3 3" xfId="708" xr:uid="{00000000-0005-0000-0000-0000D4000000}"/>
    <cellStyle name="Komma 4 2 3 4" xfId="228" xr:uid="{00000000-0005-0000-0000-000005000000}"/>
    <cellStyle name="Komma 4 2 3 4 2" xfId="516" xr:uid="{00000000-0005-0000-0000-000005000000}"/>
    <cellStyle name="Komma 4 2 3 4 3" xfId="804" xr:uid="{00000000-0005-0000-0000-0000D5000000}"/>
    <cellStyle name="Komma 4 2 3 5" xfId="324" xr:uid="{00000000-0005-0000-0000-000005000000}"/>
    <cellStyle name="Komma 4 2 3 6" xfId="612" xr:uid="{00000000-0005-0000-0000-0000D0000000}"/>
    <cellStyle name="Komma 4 2 4" xfId="60" xr:uid="{00000000-0005-0000-0000-000022000000}"/>
    <cellStyle name="Komma 4 2 4 2" xfId="156" xr:uid="{00000000-0005-0000-0000-000049000000}"/>
    <cellStyle name="Komma 4 2 4 2 2" xfId="444" xr:uid="{00000000-0005-0000-0000-000049000000}"/>
    <cellStyle name="Komma 4 2 4 2 3" xfId="732" xr:uid="{00000000-0005-0000-0000-0000D7000000}"/>
    <cellStyle name="Komma 4 2 4 3" xfId="252" xr:uid="{00000000-0005-0000-0000-000022000000}"/>
    <cellStyle name="Komma 4 2 4 3 2" xfId="540" xr:uid="{00000000-0005-0000-0000-000022000000}"/>
    <cellStyle name="Komma 4 2 4 3 3" xfId="828" xr:uid="{00000000-0005-0000-0000-0000D8000000}"/>
    <cellStyle name="Komma 4 2 4 4" xfId="348" xr:uid="{00000000-0005-0000-0000-000022000000}"/>
    <cellStyle name="Komma 4 2 4 5" xfId="636" xr:uid="{00000000-0005-0000-0000-0000D6000000}"/>
    <cellStyle name="Komma 4 2 5" xfId="108" xr:uid="{00000000-0005-0000-0000-000042000000}"/>
    <cellStyle name="Komma 4 2 5 2" xfId="396" xr:uid="{00000000-0005-0000-0000-000042000000}"/>
    <cellStyle name="Komma 4 2 5 3" xfId="684" xr:uid="{00000000-0005-0000-0000-0000D9000000}"/>
    <cellStyle name="Komma 4 2 6" xfId="204" xr:uid="{00000000-0005-0000-0000-000005000000}"/>
    <cellStyle name="Komma 4 2 6 2" xfId="492" xr:uid="{00000000-0005-0000-0000-000005000000}"/>
    <cellStyle name="Komma 4 2 6 3" xfId="780" xr:uid="{00000000-0005-0000-0000-0000DA000000}"/>
    <cellStyle name="Komma 4 2 7" xfId="300" xr:uid="{00000000-0005-0000-0000-000005000000}"/>
    <cellStyle name="Komma 4 2 8" xfId="588" xr:uid="{00000000-0005-0000-0000-0000C3000000}"/>
    <cellStyle name="Komma 4 3" xfId="17" xr:uid="{00000000-0005-0000-0000-000009000000}"/>
    <cellStyle name="Komma 4 3 2" xfId="41" xr:uid="{00000000-0005-0000-0000-000009000000}"/>
    <cellStyle name="Komma 4 3 2 2" xfId="89" xr:uid="{00000000-0005-0000-0000-000027000000}"/>
    <cellStyle name="Komma 4 3 2 2 2" xfId="185" xr:uid="{00000000-0005-0000-0000-00004C000000}"/>
    <cellStyle name="Komma 4 3 2 2 2 2" xfId="473" xr:uid="{00000000-0005-0000-0000-00004C000000}"/>
    <cellStyle name="Komma 4 3 2 2 2 3" xfId="761" xr:uid="{00000000-0005-0000-0000-0000DE000000}"/>
    <cellStyle name="Komma 4 3 2 2 3" xfId="281" xr:uid="{00000000-0005-0000-0000-000027000000}"/>
    <cellStyle name="Komma 4 3 2 2 3 2" xfId="569" xr:uid="{00000000-0005-0000-0000-000027000000}"/>
    <cellStyle name="Komma 4 3 2 2 3 3" xfId="857" xr:uid="{00000000-0005-0000-0000-0000DF000000}"/>
    <cellStyle name="Komma 4 3 2 2 4" xfId="377" xr:uid="{00000000-0005-0000-0000-000027000000}"/>
    <cellStyle name="Komma 4 3 2 2 5" xfId="665" xr:uid="{00000000-0005-0000-0000-0000DD000000}"/>
    <cellStyle name="Komma 4 3 2 3" xfId="137" xr:uid="{00000000-0005-0000-0000-00004B000000}"/>
    <cellStyle name="Komma 4 3 2 3 2" xfId="425" xr:uid="{00000000-0005-0000-0000-00004B000000}"/>
    <cellStyle name="Komma 4 3 2 3 3" xfId="713" xr:uid="{00000000-0005-0000-0000-0000E0000000}"/>
    <cellStyle name="Komma 4 3 2 4" xfId="233" xr:uid="{00000000-0005-0000-0000-000009000000}"/>
    <cellStyle name="Komma 4 3 2 4 2" xfId="521" xr:uid="{00000000-0005-0000-0000-000009000000}"/>
    <cellStyle name="Komma 4 3 2 4 3" xfId="809" xr:uid="{00000000-0005-0000-0000-0000E1000000}"/>
    <cellStyle name="Komma 4 3 2 5" xfId="329" xr:uid="{00000000-0005-0000-0000-000009000000}"/>
    <cellStyle name="Komma 4 3 2 6" xfId="617" xr:uid="{00000000-0005-0000-0000-0000DC000000}"/>
    <cellStyle name="Komma 4 3 3" xfId="65" xr:uid="{00000000-0005-0000-0000-000026000000}"/>
    <cellStyle name="Komma 4 3 3 2" xfId="161" xr:uid="{00000000-0005-0000-0000-00004D000000}"/>
    <cellStyle name="Komma 4 3 3 2 2" xfId="449" xr:uid="{00000000-0005-0000-0000-00004D000000}"/>
    <cellStyle name="Komma 4 3 3 2 3" xfId="737" xr:uid="{00000000-0005-0000-0000-0000E3000000}"/>
    <cellStyle name="Komma 4 3 3 3" xfId="257" xr:uid="{00000000-0005-0000-0000-000026000000}"/>
    <cellStyle name="Komma 4 3 3 3 2" xfId="545" xr:uid="{00000000-0005-0000-0000-000026000000}"/>
    <cellStyle name="Komma 4 3 3 3 3" xfId="833" xr:uid="{00000000-0005-0000-0000-0000E4000000}"/>
    <cellStyle name="Komma 4 3 3 4" xfId="353" xr:uid="{00000000-0005-0000-0000-000026000000}"/>
    <cellStyle name="Komma 4 3 3 5" xfId="641" xr:uid="{00000000-0005-0000-0000-0000E2000000}"/>
    <cellStyle name="Komma 4 3 4" xfId="113" xr:uid="{00000000-0005-0000-0000-00004A000000}"/>
    <cellStyle name="Komma 4 3 4 2" xfId="401" xr:uid="{00000000-0005-0000-0000-00004A000000}"/>
    <cellStyle name="Komma 4 3 4 3" xfId="689" xr:uid="{00000000-0005-0000-0000-0000E5000000}"/>
    <cellStyle name="Komma 4 3 5" xfId="209" xr:uid="{00000000-0005-0000-0000-000009000000}"/>
    <cellStyle name="Komma 4 3 5 2" xfId="497" xr:uid="{00000000-0005-0000-0000-000009000000}"/>
    <cellStyle name="Komma 4 3 5 3" xfId="785" xr:uid="{00000000-0005-0000-0000-0000E6000000}"/>
    <cellStyle name="Komma 4 3 6" xfId="305" xr:uid="{00000000-0005-0000-0000-000009000000}"/>
    <cellStyle name="Komma 4 3 7" xfId="593" xr:uid="{00000000-0005-0000-0000-0000DB000000}"/>
    <cellStyle name="Komma 4 4" xfId="29" xr:uid="{00000000-0005-0000-0000-000032000000}"/>
    <cellStyle name="Komma 4 4 2" xfId="77" xr:uid="{00000000-0005-0000-0000-000028000000}"/>
    <cellStyle name="Komma 4 4 2 2" xfId="173" xr:uid="{00000000-0005-0000-0000-00004F000000}"/>
    <cellStyle name="Komma 4 4 2 2 2" xfId="461" xr:uid="{00000000-0005-0000-0000-00004F000000}"/>
    <cellStyle name="Komma 4 4 2 2 3" xfId="749" xr:uid="{00000000-0005-0000-0000-0000E9000000}"/>
    <cellStyle name="Komma 4 4 2 3" xfId="269" xr:uid="{00000000-0005-0000-0000-000028000000}"/>
    <cellStyle name="Komma 4 4 2 3 2" xfId="557" xr:uid="{00000000-0005-0000-0000-000028000000}"/>
    <cellStyle name="Komma 4 4 2 3 3" xfId="845" xr:uid="{00000000-0005-0000-0000-0000EA000000}"/>
    <cellStyle name="Komma 4 4 2 4" xfId="365" xr:uid="{00000000-0005-0000-0000-000028000000}"/>
    <cellStyle name="Komma 4 4 2 5" xfId="653" xr:uid="{00000000-0005-0000-0000-0000E8000000}"/>
    <cellStyle name="Komma 4 4 3" xfId="125" xr:uid="{00000000-0005-0000-0000-00004E000000}"/>
    <cellStyle name="Komma 4 4 3 2" xfId="413" xr:uid="{00000000-0005-0000-0000-00004E000000}"/>
    <cellStyle name="Komma 4 4 3 3" xfId="701" xr:uid="{00000000-0005-0000-0000-0000EB000000}"/>
    <cellStyle name="Komma 4 4 4" xfId="221" xr:uid="{00000000-0005-0000-0000-000032000000}"/>
    <cellStyle name="Komma 4 4 4 2" xfId="509" xr:uid="{00000000-0005-0000-0000-000032000000}"/>
    <cellStyle name="Komma 4 4 4 3" xfId="797" xr:uid="{00000000-0005-0000-0000-0000EC000000}"/>
    <cellStyle name="Komma 4 4 5" xfId="317" xr:uid="{00000000-0005-0000-0000-000032000000}"/>
    <cellStyle name="Komma 4 4 6" xfId="605" xr:uid="{00000000-0005-0000-0000-0000E7000000}"/>
    <cellStyle name="Komma 4 5" xfId="53" xr:uid="{00000000-0005-0000-0000-000021000000}"/>
    <cellStyle name="Komma 4 5 2" xfId="149" xr:uid="{00000000-0005-0000-0000-000050000000}"/>
    <cellStyle name="Komma 4 5 2 2" xfId="437" xr:uid="{00000000-0005-0000-0000-000050000000}"/>
    <cellStyle name="Komma 4 5 2 3" xfId="725" xr:uid="{00000000-0005-0000-0000-0000EE000000}"/>
    <cellStyle name="Komma 4 5 3" xfId="245" xr:uid="{00000000-0005-0000-0000-000021000000}"/>
    <cellStyle name="Komma 4 5 3 2" xfId="533" xr:uid="{00000000-0005-0000-0000-000021000000}"/>
    <cellStyle name="Komma 4 5 3 3" xfId="821" xr:uid="{00000000-0005-0000-0000-0000EF000000}"/>
    <cellStyle name="Komma 4 5 4" xfId="341" xr:uid="{00000000-0005-0000-0000-000021000000}"/>
    <cellStyle name="Komma 4 5 5" xfId="629" xr:uid="{00000000-0005-0000-0000-0000ED000000}"/>
    <cellStyle name="Komma 4 6" xfId="101" xr:uid="{00000000-0005-0000-0000-000041000000}"/>
    <cellStyle name="Komma 4 6 2" xfId="389" xr:uid="{00000000-0005-0000-0000-000041000000}"/>
    <cellStyle name="Komma 4 6 3" xfId="677" xr:uid="{00000000-0005-0000-0000-0000F0000000}"/>
    <cellStyle name="Komma 4 7" xfId="197" xr:uid="{00000000-0005-0000-0000-000032000000}"/>
    <cellStyle name="Komma 4 7 2" xfId="485" xr:uid="{00000000-0005-0000-0000-000032000000}"/>
    <cellStyle name="Komma 4 7 3" xfId="773" xr:uid="{00000000-0005-0000-0000-0000F1000000}"/>
    <cellStyle name="Komma 4 8" xfId="293" xr:uid="{00000000-0005-0000-0000-000032000000}"/>
    <cellStyle name="Komma 4 9" xfId="581" xr:uid="{00000000-0005-0000-0000-0000C2000000}"/>
    <cellStyle name="Komma 5" xfId="7" xr:uid="{00000000-0005-0000-0000-000034000000}"/>
    <cellStyle name="Komma 5 2" xfId="19" xr:uid="{00000000-0005-0000-0000-00000B000000}"/>
    <cellStyle name="Komma 5 2 2" xfId="43" xr:uid="{00000000-0005-0000-0000-00000B000000}"/>
    <cellStyle name="Komma 5 2 2 2" xfId="91" xr:uid="{00000000-0005-0000-0000-00002B000000}"/>
    <cellStyle name="Komma 5 2 2 2 2" xfId="187" xr:uid="{00000000-0005-0000-0000-000054000000}"/>
    <cellStyle name="Komma 5 2 2 2 2 2" xfId="475" xr:uid="{00000000-0005-0000-0000-000054000000}"/>
    <cellStyle name="Komma 5 2 2 2 2 3" xfId="763" xr:uid="{00000000-0005-0000-0000-0000F6000000}"/>
    <cellStyle name="Komma 5 2 2 2 3" xfId="283" xr:uid="{00000000-0005-0000-0000-00002B000000}"/>
    <cellStyle name="Komma 5 2 2 2 3 2" xfId="571" xr:uid="{00000000-0005-0000-0000-00002B000000}"/>
    <cellStyle name="Komma 5 2 2 2 3 3" xfId="859" xr:uid="{00000000-0005-0000-0000-0000F7000000}"/>
    <cellStyle name="Komma 5 2 2 2 4" xfId="379" xr:uid="{00000000-0005-0000-0000-00002B000000}"/>
    <cellStyle name="Komma 5 2 2 2 5" xfId="667" xr:uid="{00000000-0005-0000-0000-0000F5000000}"/>
    <cellStyle name="Komma 5 2 2 3" xfId="139" xr:uid="{00000000-0005-0000-0000-000053000000}"/>
    <cellStyle name="Komma 5 2 2 3 2" xfId="427" xr:uid="{00000000-0005-0000-0000-000053000000}"/>
    <cellStyle name="Komma 5 2 2 3 3" xfId="715" xr:uid="{00000000-0005-0000-0000-0000F8000000}"/>
    <cellStyle name="Komma 5 2 2 4" xfId="235" xr:uid="{00000000-0005-0000-0000-00000B000000}"/>
    <cellStyle name="Komma 5 2 2 4 2" xfId="523" xr:uid="{00000000-0005-0000-0000-00000B000000}"/>
    <cellStyle name="Komma 5 2 2 4 3" xfId="811" xr:uid="{00000000-0005-0000-0000-0000F9000000}"/>
    <cellStyle name="Komma 5 2 2 5" xfId="331" xr:uid="{00000000-0005-0000-0000-00000B000000}"/>
    <cellStyle name="Komma 5 2 2 6" xfId="619" xr:uid="{00000000-0005-0000-0000-0000F4000000}"/>
    <cellStyle name="Komma 5 2 3" xfId="67" xr:uid="{00000000-0005-0000-0000-00002A000000}"/>
    <cellStyle name="Komma 5 2 3 2" xfId="163" xr:uid="{00000000-0005-0000-0000-000055000000}"/>
    <cellStyle name="Komma 5 2 3 2 2" xfId="451" xr:uid="{00000000-0005-0000-0000-000055000000}"/>
    <cellStyle name="Komma 5 2 3 2 3" xfId="739" xr:uid="{00000000-0005-0000-0000-0000FB000000}"/>
    <cellStyle name="Komma 5 2 3 3" xfId="259" xr:uid="{00000000-0005-0000-0000-00002A000000}"/>
    <cellStyle name="Komma 5 2 3 3 2" xfId="547" xr:uid="{00000000-0005-0000-0000-00002A000000}"/>
    <cellStyle name="Komma 5 2 3 3 3" xfId="835" xr:uid="{00000000-0005-0000-0000-0000FC000000}"/>
    <cellStyle name="Komma 5 2 3 4" xfId="355" xr:uid="{00000000-0005-0000-0000-00002A000000}"/>
    <cellStyle name="Komma 5 2 3 5" xfId="643" xr:uid="{00000000-0005-0000-0000-0000FA000000}"/>
    <cellStyle name="Komma 5 2 4" xfId="115" xr:uid="{00000000-0005-0000-0000-000052000000}"/>
    <cellStyle name="Komma 5 2 4 2" xfId="403" xr:uid="{00000000-0005-0000-0000-000052000000}"/>
    <cellStyle name="Komma 5 2 4 3" xfId="691" xr:uid="{00000000-0005-0000-0000-0000FD000000}"/>
    <cellStyle name="Komma 5 2 5" xfId="211" xr:uid="{00000000-0005-0000-0000-00000B000000}"/>
    <cellStyle name="Komma 5 2 5 2" xfId="499" xr:uid="{00000000-0005-0000-0000-00000B000000}"/>
    <cellStyle name="Komma 5 2 5 3" xfId="787" xr:uid="{00000000-0005-0000-0000-0000FE000000}"/>
    <cellStyle name="Komma 5 2 6" xfId="307" xr:uid="{00000000-0005-0000-0000-00000B000000}"/>
    <cellStyle name="Komma 5 2 7" xfId="595" xr:uid="{00000000-0005-0000-0000-0000F3000000}"/>
    <cellStyle name="Komma 5 3" xfId="31" xr:uid="{00000000-0005-0000-0000-000034000000}"/>
    <cellStyle name="Komma 5 3 2" xfId="79" xr:uid="{00000000-0005-0000-0000-00002C000000}"/>
    <cellStyle name="Komma 5 3 2 2" xfId="175" xr:uid="{00000000-0005-0000-0000-000057000000}"/>
    <cellStyle name="Komma 5 3 2 2 2" xfId="463" xr:uid="{00000000-0005-0000-0000-000057000000}"/>
    <cellStyle name="Komma 5 3 2 2 3" xfId="751" xr:uid="{00000000-0005-0000-0000-000001010000}"/>
    <cellStyle name="Komma 5 3 2 3" xfId="271" xr:uid="{00000000-0005-0000-0000-00002C000000}"/>
    <cellStyle name="Komma 5 3 2 3 2" xfId="559" xr:uid="{00000000-0005-0000-0000-00002C000000}"/>
    <cellStyle name="Komma 5 3 2 3 3" xfId="847" xr:uid="{00000000-0005-0000-0000-000002010000}"/>
    <cellStyle name="Komma 5 3 2 4" xfId="367" xr:uid="{00000000-0005-0000-0000-00002C000000}"/>
    <cellStyle name="Komma 5 3 2 5" xfId="655" xr:uid="{00000000-0005-0000-0000-000000010000}"/>
    <cellStyle name="Komma 5 3 3" xfId="127" xr:uid="{00000000-0005-0000-0000-000056000000}"/>
    <cellStyle name="Komma 5 3 3 2" xfId="415" xr:uid="{00000000-0005-0000-0000-000056000000}"/>
    <cellStyle name="Komma 5 3 3 3" xfId="703" xr:uid="{00000000-0005-0000-0000-000003010000}"/>
    <cellStyle name="Komma 5 3 4" xfId="223" xr:uid="{00000000-0005-0000-0000-000034000000}"/>
    <cellStyle name="Komma 5 3 4 2" xfId="511" xr:uid="{00000000-0005-0000-0000-000034000000}"/>
    <cellStyle name="Komma 5 3 4 3" xfId="799" xr:uid="{00000000-0005-0000-0000-000004010000}"/>
    <cellStyle name="Komma 5 3 5" xfId="319" xr:uid="{00000000-0005-0000-0000-000034000000}"/>
    <cellStyle name="Komma 5 3 6" xfId="607" xr:uid="{00000000-0005-0000-0000-0000FF000000}"/>
    <cellStyle name="Komma 5 4" xfId="55" xr:uid="{00000000-0005-0000-0000-000029000000}"/>
    <cellStyle name="Komma 5 4 2" xfId="151" xr:uid="{00000000-0005-0000-0000-000058000000}"/>
    <cellStyle name="Komma 5 4 2 2" xfId="439" xr:uid="{00000000-0005-0000-0000-000058000000}"/>
    <cellStyle name="Komma 5 4 2 3" xfId="727" xr:uid="{00000000-0005-0000-0000-000006010000}"/>
    <cellStyle name="Komma 5 4 3" xfId="247" xr:uid="{00000000-0005-0000-0000-000029000000}"/>
    <cellStyle name="Komma 5 4 3 2" xfId="535" xr:uid="{00000000-0005-0000-0000-000029000000}"/>
    <cellStyle name="Komma 5 4 3 3" xfId="823" xr:uid="{00000000-0005-0000-0000-000007010000}"/>
    <cellStyle name="Komma 5 4 4" xfId="343" xr:uid="{00000000-0005-0000-0000-000029000000}"/>
    <cellStyle name="Komma 5 4 5" xfId="631" xr:uid="{00000000-0005-0000-0000-000005010000}"/>
    <cellStyle name="Komma 5 5" xfId="103" xr:uid="{00000000-0005-0000-0000-000051000000}"/>
    <cellStyle name="Komma 5 5 2" xfId="391" xr:uid="{00000000-0005-0000-0000-000051000000}"/>
    <cellStyle name="Komma 5 5 3" xfId="679" xr:uid="{00000000-0005-0000-0000-000008010000}"/>
    <cellStyle name="Komma 5 6" xfId="199" xr:uid="{00000000-0005-0000-0000-000034000000}"/>
    <cellStyle name="Komma 5 6 2" xfId="487" xr:uid="{00000000-0005-0000-0000-000034000000}"/>
    <cellStyle name="Komma 5 6 3" xfId="775" xr:uid="{00000000-0005-0000-0000-000009010000}"/>
    <cellStyle name="Komma 5 7" xfId="295" xr:uid="{00000000-0005-0000-0000-000034000000}"/>
    <cellStyle name="Komma 5 8" xfId="583" xr:uid="{00000000-0005-0000-0000-0000F2000000}"/>
    <cellStyle name="Komma 6" xfId="13" xr:uid="{00000000-0005-0000-0000-00003A000000}"/>
    <cellStyle name="Komma 6 2" xfId="37" xr:uid="{00000000-0005-0000-0000-00003A000000}"/>
    <cellStyle name="Komma 6 2 2" xfId="85" xr:uid="{00000000-0005-0000-0000-00002E000000}"/>
    <cellStyle name="Komma 6 2 2 2" xfId="181" xr:uid="{00000000-0005-0000-0000-00005B000000}"/>
    <cellStyle name="Komma 6 2 2 2 2" xfId="469" xr:uid="{00000000-0005-0000-0000-00005B000000}"/>
    <cellStyle name="Komma 6 2 2 2 3" xfId="757" xr:uid="{00000000-0005-0000-0000-00000D010000}"/>
    <cellStyle name="Komma 6 2 2 3" xfId="277" xr:uid="{00000000-0005-0000-0000-00002E000000}"/>
    <cellStyle name="Komma 6 2 2 3 2" xfId="565" xr:uid="{00000000-0005-0000-0000-00002E000000}"/>
    <cellStyle name="Komma 6 2 2 3 3" xfId="853" xr:uid="{00000000-0005-0000-0000-00000E010000}"/>
    <cellStyle name="Komma 6 2 2 4" xfId="373" xr:uid="{00000000-0005-0000-0000-00002E000000}"/>
    <cellStyle name="Komma 6 2 2 5" xfId="661" xr:uid="{00000000-0005-0000-0000-00000C010000}"/>
    <cellStyle name="Komma 6 2 3" xfId="133" xr:uid="{00000000-0005-0000-0000-00005A000000}"/>
    <cellStyle name="Komma 6 2 3 2" xfId="421" xr:uid="{00000000-0005-0000-0000-00005A000000}"/>
    <cellStyle name="Komma 6 2 3 3" xfId="709" xr:uid="{00000000-0005-0000-0000-00000F010000}"/>
    <cellStyle name="Komma 6 2 4" xfId="229" xr:uid="{00000000-0005-0000-0000-00003A000000}"/>
    <cellStyle name="Komma 6 2 4 2" xfId="517" xr:uid="{00000000-0005-0000-0000-00003A000000}"/>
    <cellStyle name="Komma 6 2 4 3" xfId="805" xr:uid="{00000000-0005-0000-0000-000010010000}"/>
    <cellStyle name="Komma 6 2 5" xfId="325" xr:uid="{00000000-0005-0000-0000-00003A000000}"/>
    <cellStyle name="Komma 6 2 6" xfId="613" xr:uid="{00000000-0005-0000-0000-00000B010000}"/>
    <cellStyle name="Komma 6 3" xfId="61" xr:uid="{00000000-0005-0000-0000-00002D000000}"/>
    <cellStyle name="Komma 6 3 2" xfId="157" xr:uid="{00000000-0005-0000-0000-00005C000000}"/>
    <cellStyle name="Komma 6 3 2 2" xfId="445" xr:uid="{00000000-0005-0000-0000-00005C000000}"/>
    <cellStyle name="Komma 6 3 2 3" xfId="733" xr:uid="{00000000-0005-0000-0000-000012010000}"/>
    <cellStyle name="Komma 6 3 3" xfId="253" xr:uid="{00000000-0005-0000-0000-00002D000000}"/>
    <cellStyle name="Komma 6 3 3 2" xfId="541" xr:uid="{00000000-0005-0000-0000-00002D000000}"/>
    <cellStyle name="Komma 6 3 3 3" xfId="829" xr:uid="{00000000-0005-0000-0000-000013010000}"/>
    <cellStyle name="Komma 6 3 4" xfId="349" xr:uid="{00000000-0005-0000-0000-00002D000000}"/>
    <cellStyle name="Komma 6 3 5" xfId="637" xr:uid="{00000000-0005-0000-0000-000011010000}"/>
    <cellStyle name="Komma 6 4" xfId="109" xr:uid="{00000000-0005-0000-0000-000059000000}"/>
    <cellStyle name="Komma 6 4 2" xfId="397" xr:uid="{00000000-0005-0000-0000-000059000000}"/>
    <cellStyle name="Komma 6 4 3" xfId="685" xr:uid="{00000000-0005-0000-0000-000014010000}"/>
    <cellStyle name="Komma 6 5" xfId="205" xr:uid="{00000000-0005-0000-0000-00003A000000}"/>
    <cellStyle name="Komma 6 5 2" xfId="493" xr:uid="{00000000-0005-0000-0000-00003A000000}"/>
    <cellStyle name="Komma 6 5 3" xfId="781" xr:uid="{00000000-0005-0000-0000-000015010000}"/>
    <cellStyle name="Komma 6 6" xfId="301" xr:uid="{00000000-0005-0000-0000-00003A000000}"/>
    <cellStyle name="Komma 6 7" xfId="589" xr:uid="{00000000-0005-0000-0000-00000A010000}"/>
    <cellStyle name="Komma 7" xfId="25" xr:uid="{00000000-0005-0000-0000-000046000000}"/>
    <cellStyle name="Komma 7 2" xfId="73" xr:uid="{00000000-0005-0000-0000-00002F000000}"/>
    <cellStyle name="Komma 7 2 2" xfId="169" xr:uid="{00000000-0005-0000-0000-00005E000000}"/>
    <cellStyle name="Komma 7 2 2 2" xfId="457" xr:uid="{00000000-0005-0000-0000-00005E000000}"/>
    <cellStyle name="Komma 7 2 2 3" xfId="745" xr:uid="{00000000-0005-0000-0000-000018010000}"/>
    <cellStyle name="Komma 7 2 3" xfId="265" xr:uid="{00000000-0005-0000-0000-00002F000000}"/>
    <cellStyle name="Komma 7 2 3 2" xfId="553" xr:uid="{00000000-0005-0000-0000-00002F000000}"/>
    <cellStyle name="Komma 7 2 3 3" xfId="841" xr:uid="{00000000-0005-0000-0000-000019010000}"/>
    <cellStyle name="Komma 7 2 4" xfId="361" xr:uid="{00000000-0005-0000-0000-00002F000000}"/>
    <cellStyle name="Komma 7 2 5" xfId="649" xr:uid="{00000000-0005-0000-0000-000017010000}"/>
    <cellStyle name="Komma 7 3" xfId="121" xr:uid="{00000000-0005-0000-0000-00005D000000}"/>
    <cellStyle name="Komma 7 3 2" xfId="409" xr:uid="{00000000-0005-0000-0000-00005D000000}"/>
    <cellStyle name="Komma 7 3 3" xfId="697" xr:uid="{00000000-0005-0000-0000-00001A010000}"/>
    <cellStyle name="Komma 7 4" xfId="217" xr:uid="{00000000-0005-0000-0000-000046000000}"/>
    <cellStyle name="Komma 7 4 2" xfId="505" xr:uid="{00000000-0005-0000-0000-000046000000}"/>
    <cellStyle name="Komma 7 4 3" xfId="793" xr:uid="{00000000-0005-0000-0000-00001B010000}"/>
    <cellStyle name="Komma 7 5" xfId="313" xr:uid="{00000000-0005-0000-0000-000046000000}"/>
    <cellStyle name="Komma 7 6" xfId="601" xr:uid="{00000000-0005-0000-0000-000016010000}"/>
    <cellStyle name="Komma 8" xfId="49" xr:uid="{00000000-0005-0000-0000-00005E000000}"/>
    <cellStyle name="Komma 8 2" xfId="145" xr:uid="{00000000-0005-0000-0000-00005F000000}"/>
    <cellStyle name="Komma 8 2 2" xfId="433" xr:uid="{00000000-0005-0000-0000-00005F000000}"/>
    <cellStyle name="Komma 8 2 3" xfId="721" xr:uid="{00000000-0005-0000-0000-00001D010000}"/>
    <cellStyle name="Komma 8 3" xfId="241" xr:uid="{00000000-0005-0000-0000-00005E000000}"/>
    <cellStyle name="Komma 8 3 2" xfId="529" xr:uid="{00000000-0005-0000-0000-00005E000000}"/>
    <cellStyle name="Komma 8 3 3" xfId="817" xr:uid="{00000000-0005-0000-0000-00001E010000}"/>
    <cellStyle name="Komma 8 4" xfId="337" xr:uid="{00000000-0005-0000-0000-00005E000000}"/>
    <cellStyle name="Komma 8 5" xfId="625" xr:uid="{00000000-0005-0000-0000-00001C010000}"/>
    <cellStyle name="Komma 9" xfId="97" xr:uid="{00000000-0005-0000-0000-00008E000000}"/>
    <cellStyle name="Komma 9 2" xfId="385" xr:uid="{00000000-0005-0000-0000-00008E000000}"/>
    <cellStyle name="Komma 9 3" xfId="673" xr:uid="{00000000-0005-0000-0000-00001F01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93" t="s">
        <v>65</v>
      </c>
      <c r="L1" s="193"/>
      <c r="M1" s="192" t="s">
        <v>17</v>
      </c>
      <c r="N1" s="192"/>
      <c r="O1" s="192"/>
      <c r="P1" s="191" t="s">
        <v>15</v>
      </c>
      <c r="Q1" s="191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95</v>
      </c>
      <c r="E3" s="116" t="s">
        <v>96</v>
      </c>
      <c r="F3" s="116" t="s">
        <v>97</v>
      </c>
      <c r="G3" s="116" t="s">
        <v>98</v>
      </c>
      <c r="H3" s="116" t="s">
        <v>99</v>
      </c>
      <c r="I3" s="116" t="s">
        <v>100</v>
      </c>
      <c r="J3" s="194" t="s">
        <v>1</v>
      </c>
      <c r="K3" s="194"/>
      <c r="L3" s="116" t="s">
        <v>128</v>
      </c>
      <c r="M3" s="116" t="s">
        <v>129</v>
      </c>
      <c r="N3" s="116" t="s">
        <v>130</v>
      </c>
      <c r="O3" s="116" t="s">
        <v>131</v>
      </c>
      <c r="P3" s="116" t="s">
        <v>132</v>
      </c>
      <c r="Q3" s="116" t="s">
        <v>133</v>
      </c>
      <c r="R3" s="184" t="s">
        <v>3</v>
      </c>
      <c r="S3" s="184"/>
      <c r="T3" s="184" t="s">
        <v>5</v>
      </c>
      <c r="U3" s="184"/>
    </row>
    <row r="4" spans="1:22" s="21" customFormat="1" ht="34.5" customHeight="1" x14ac:dyDescent="0.3">
      <c r="A4" s="29" t="s">
        <v>2</v>
      </c>
      <c r="B4" s="182" t="s">
        <v>47</v>
      </c>
      <c r="C4" s="183"/>
      <c r="D4" s="30" t="s">
        <v>101</v>
      </c>
      <c r="E4" s="30" t="s">
        <v>102</v>
      </c>
      <c r="F4" s="30" t="s">
        <v>103</v>
      </c>
      <c r="G4" s="30" t="s">
        <v>104</v>
      </c>
      <c r="H4" s="30" t="s">
        <v>102</v>
      </c>
      <c r="I4" s="30" t="s">
        <v>103</v>
      </c>
      <c r="J4" s="29" t="s">
        <v>0</v>
      </c>
      <c r="K4" s="31" t="s">
        <v>4</v>
      </c>
      <c r="L4" s="30" t="str">
        <f t="shared" ref="L4:Q4" si="0">D4</f>
        <v>Werlte</v>
      </c>
      <c r="M4" s="30" t="str">
        <f t="shared" si="0"/>
        <v xml:space="preserve">Eisten </v>
      </c>
      <c r="N4" s="30" t="s">
        <v>101</v>
      </c>
      <c r="O4" s="30" t="s">
        <v>103</v>
      </c>
      <c r="P4" s="30" t="str">
        <f t="shared" si="0"/>
        <v xml:space="preserve">Eisten </v>
      </c>
      <c r="Q4" s="30" t="str">
        <f t="shared" si="0"/>
        <v>Sögel</v>
      </c>
      <c r="R4" s="32" t="s">
        <v>0</v>
      </c>
      <c r="S4" s="29" t="s">
        <v>4</v>
      </c>
      <c r="T4" s="31" t="s">
        <v>0</v>
      </c>
      <c r="U4" s="29" t="s">
        <v>6</v>
      </c>
      <c r="V4" s="189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89"/>
    </row>
    <row r="6" spans="1:22" ht="20.25" customHeight="1" x14ac:dyDescent="0.3">
      <c r="A6" s="35">
        <v>1</v>
      </c>
      <c r="B6" s="185" t="str">
        <f>'Übersicht Gruppen'!B2</f>
        <v>Eisten</v>
      </c>
      <c r="C6" s="186"/>
      <c r="D6" s="36">
        <f>'Übersicht Gruppen'!C2</f>
        <v>616.9</v>
      </c>
      <c r="E6" s="36">
        <f>'Übersicht Gruppen'!D2</f>
        <v>624.9</v>
      </c>
      <c r="F6" s="36">
        <f>'Übersicht Gruppen'!E2</f>
        <v>618.59999999999991</v>
      </c>
      <c r="G6" s="36">
        <f>'Übersicht Gruppen'!F2</f>
        <v>616.9</v>
      </c>
      <c r="H6" s="36">
        <f>'Übersicht Gruppen'!G2</f>
        <v>618.79999999999995</v>
      </c>
      <c r="I6" s="36">
        <f>'Übersicht Gruppen'!H2</f>
        <v>622.79999999999995</v>
      </c>
      <c r="J6" s="37">
        <f>'Übersicht Gruppen'!I2</f>
        <v>619.81666666666661</v>
      </c>
      <c r="K6" s="38">
        <f t="shared" ref="K6:K11" si="1">SUM(D6:I6)</f>
        <v>3718.8999999999996</v>
      </c>
      <c r="L6" s="36">
        <f>'Übersicht Gruppen'!K2</f>
        <v>614.79999999999995</v>
      </c>
      <c r="M6" s="36">
        <f>'Übersicht Gruppen'!L2</f>
        <v>622.29999999999995</v>
      </c>
      <c r="N6" s="36">
        <f>'Übersicht Gruppen'!M2</f>
        <v>618.6</v>
      </c>
      <c r="O6" s="36">
        <f>'Übersicht Gruppen'!N2</f>
        <v>622.09999999999991</v>
      </c>
      <c r="P6" s="36">
        <f>'Übersicht Gruppen'!O2</f>
        <v>619.9</v>
      </c>
      <c r="Q6" s="36">
        <f>'Übersicht Gruppen'!P2</f>
        <v>621.90000000000009</v>
      </c>
      <c r="R6" s="37">
        <f>'Übersicht Gruppen'!Q2</f>
        <v>619.93333333333328</v>
      </c>
      <c r="S6" s="38">
        <f t="shared" ref="S6:S11" si="2">SUM(L6:Q6)</f>
        <v>3719.6</v>
      </c>
      <c r="T6" s="37">
        <f>'Übersicht Gruppen'!S2</f>
        <v>619.875</v>
      </c>
      <c r="U6" s="38">
        <f>SUM(S6+K6)</f>
        <v>7438.5</v>
      </c>
      <c r="V6" s="190"/>
    </row>
    <row r="7" spans="1:22" ht="20.25" customHeight="1" x14ac:dyDescent="0.3">
      <c r="A7" s="39">
        <v>2</v>
      </c>
      <c r="B7" s="187" t="str">
        <f>'Übersicht Gruppen'!B3</f>
        <v>Werlte</v>
      </c>
      <c r="C7" s="188"/>
      <c r="D7" s="40">
        <f>'Übersicht Gruppen'!C3</f>
        <v>609.4</v>
      </c>
      <c r="E7" s="40">
        <f>'Übersicht Gruppen'!D3</f>
        <v>612.70000000000005</v>
      </c>
      <c r="F7" s="40">
        <f>'Übersicht Gruppen'!E3</f>
        <v>609.1</v>
      </c>
      <c r="G7" s="40">
        <f>'Übersicht Gruppen'!F3</f>
        <v>619.4</v>
      </c>
      <c r="H7" s="40">
        <f>'Übersicht Gruppen'!G3</f>
        <v>615.1</v>
      </c>
      <c r="I7" s="40">
        <f>'Übersicht Gruppen'!H3</f>
        <v>617.79999999999995</v>
      </c>
      <c r="J7" s="41">
        <f>'Übersicht Gruppen'!I3</f>
        <v>613.91666666666663</v>
      </c>
      <c r="K7" s="42">
        <f t="shared" si="1"/>
        <v>3683.5</v>
      </c>
      <c r="L7" s="40">
        <f>'Übersicht Gruppen'!K3</f>
        <v>616.29999999999995</v>
      </c>
      <c r="M7" s="40">
        <f>'Übersicht Gruppen'!L3</f>
        <v>614.9</v>
      </c>
      <c r="N7" s="40">
        <f>'Übersicht Gruppen'!M3</f>
        <v>612.9</v>
      </c>
      <c r="O7" s="40">
        <f>'Übersicht Gruppen'!N3</f>
        <v>607.5</v>
      </c>
      <c r="P7" s="40">
        <f>'Übersicht Gruppen'!O3</f>
        <v>616.29999999999995</v>
      </c>
      <c r="Q7" s="40">
        <f>'Übersicht Gruppen'!P3</f>
        <v>621.1</v>
      </c>
      <c r="R7" s="41">
        <f>'Übersicht Gruppen'!Q3</f>
        <v>614.83333333333326</v>
      </c>
      <c r="S7" s="42">
        <f t="shared" si="2"/>
        <v>3688.9999999999995</v>
      </c>
      <c r="T7" s="41">
        <f>'Übersicht Gruppen'!S3</f>
        <v>614.375</v>
      </c>
      <c r="U7" s="42">
        <f t="shared" ref="U7:U11" si="3">SUM(S7+K7)</f>
        <v>7372.5</v>
      </c>
      <c r="V7" s="42">
        <f>(U6-U7)*-1</f>
        <v>-66</v>
      </c>
    </row>
    <row r="8" spans="1:22" ht="20.25" customHeight="1" x14ac:dyDescent="0.3">
      <c r="A8" s="43">
        <v>3</v>
      </c>
      <c r="B8" s="185" t="str">
        <f>'Übersicht Gruppen'!B4</f>
        <v>Sögel</v>
      </c>
      <c r="C8" s="186"/>
      <c r="D8" s="36">
        <f>'Übersicht Gruppen'!C4</f>
        <v>578.5</v>
      </c>
      <c r="E8" s="36">
        <f>'Übersicht Gruppen'!D4</f>
        <v>398.20000000000005</v>
      </c>
      <c r="F8" s="36">
        <f>'Übersicht Gruppen'!E4</f>
        <v>397.9</v>
      </c>
      <c r="G8" s="36">
        <f>'Übersicht Gruppen'!F4</f>
        <v>387.20000000000005</v>
      </c>
      <c r="H8" s="36">
        <f>'Übersicht Gruppen'!G4</f>
        <v>406.29999999999995</v>
      </c>
      <c r="I8" s="36">
        <f>'Übersicht Gruppen'!H4</f>
        <v>401.1</v>
      </c>
      <c r="J8" s="37">
        <f>'Übersicht Gruppen'!I4</f>
        <v>428.2</v>
      </c>
      <c r="K8" s="38">
        <f t="shared" si="1"/>
        <v>2569.1999999999998</v>
      </c>
      <c r="L8" s="36">
        <f>'Übersicht Gruppen'!K4</f>
        <v>595.29999999999995</v>
      </c>
      <c r="M8" s="36">
        <f>'Übersicht Gruppen'!L4</f>
        <v>581.1</v>
      </c>
      <c r="N8" s="36">
        <f>'Übersicht Gruppen'!M4</f>
        <v>592.6</v>
      </c>
      <c r="O8" s="36">
        <f>'Übersicht Gruppen'!N4</f>
        <v>588.1</v>
      </c>
      <c r="P8" s="36">
        <f>'Übersicht Gruppen'!O4</f>
        <v>598.29999999999995</v>
      </c>
      <c r="Q8" s="36">
        <f>'Übersicht Gruppen'!P4</f>
        <v>589.4</v>
      </c>
      <c r="R8" s="37">
        <f>'Übersicht Gruppen'!Q4</f>
        <v>590.79999999999995</v>
      </c>
      <c r="S8" s="38">
        <f t="shared" si="2"/>
        <v>3544.7999999999997</v>
      </c>
      <c r="T8" s="37">
        <f>'Übersicht Gruppen'!S4</f>
        <v>509.5</v>
      </c>
      <c r="U8" s="38">
        <f t="shared" si="3"/>
        <v>6114</v>
      </c>
      <c r="V8" s="38">
        <f t="shared" ref="V8:V11" si="4">(U7-U8)*-1</f>
        <v>-1258.5</v>
      </c>
    </row>
    <row r="9" spans="1:22" ht="20.25" customHeight="1" x14ac:dyDescent="0.3">
      <c r="A9" s="29">
        <v>4</v>
      </c>
      <c r="B9" s="187" t="str">
        <f>'Übersicht Gruppen'!B5</f>
        <v>Verein IV</v>
      </c>
      <c r="C9" s="188"/>
      <c r="D9" s="40">
        <f>'Übersicht Gruppen'!C5</f>
        <v>0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0</v>
      </c>
      <c r="K9" s="42">
        <f t="shared" si="1"/>
        <v>0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0</v>
      </c>
      <c r="U9" s="42">
        <f t="shared" si="3"/>
        <v>0</v>
      </c>
      <c r="V9" s="42">
        <f t="shared" si="4"/>
        <v>-6114</v>
      </c>
    </row>
    <row r="10" spans="1:22" ht="20.25" customHeight="1" x14ac:dyDescent="0.3">
      <c r="A10" s="44">
        <v>5</v>
      </c>
      <c r="B10" s="185" t="str">
        <f>'Übersicht Gruppen'!B6</f>
        <v>Verein V</v>
      </c>
      <c r="C10" s="186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0</v>
      </c>
    </row>
    <row r="11" spans="1:22" ht="20.25" customHeight="1" x14ac:dyDescent="0.3">
      <c r="A11" s="45">
        <v>6</v>
      </c>
      <c r="B11" s="187" t="str">
        <f>'Übersicht Gruppen'!B7</f>
        <v>Verein VI</v>
      </c>
      <c r="C11" s="188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300.8</v>
      </c>
      <c r="E13" s="36">
        <f t="shared" ref="E13:U13" si="5">AVERAGE(E6:E11)</f>
        <v>272.63333333333333</v>
      </c>
      <c r="F13" s="36">
        <f t="shared" si="5"/>
        <v>270.93333333333334</v>
      </c>
      <c r="G13" s="36">
        <f t="shared" si="5"/>
        <v>270.58333333333331</v>
      </c>
      <c r="H13" s="36">
        <f t="shared" si="5"/>
        <v>273.36666666666667</v>
      </c>
      <c r="I13" s="36">
        <f t="shared" si="5"/>
        <v>273.61666666666662</v>
      </c>
      <c r="J13" s="37">
        <f t="shared" si="5"/>
        <v>276.98888888888888</v>
      </c>
      <c r="K13" s="38">
        <f>SUM(K6:K11)/6</f>
        <v>1661.9333333333332</v>
      </c>
      <c r="L13" s="36">
        <f t="shared" si="5"/>
        <v>304.39999999999998</v>
      </c>
      <c r="M13" s="36">
        <f t="shared" si="5"/>
        <v>303.04999999999995</v>
      </c>
      <c r="N13" s="36">
        <f t="shared" si="5"/>
        <v>304.01666666666665</v>
      </c>
      <c r="O13" s="36">
        <f t="shared" si="5"/>
        <v>302.95</v>
      </c>
      <c r="P13" s="36">
        <f t="shared" si="5"/>
        <v>305.74999999999994</v>
      </c>
      <c r="Q13" s="36">
        <f t="shared" si="5"/>
        <v>305.40000000000003</v>
      </c>
      <c r="R13" s="37">
        <f t="shared" si="5"/>
        <v>304.26111111111106</v>
      </c>
      <c r="S13" s="36">
        <f t="shared" si="5"/>
        <v>1825.5666666666666</v>
      </c>
      <c r="T13" s="37">
        <f t="shared" si="5"/>
        <v>290.625</v>
      </c>
      <c r="U13" s="38">
        <f t="shared" si="5"/>
        <v>3487.5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84" t="s">
        <v>1</v>
      </c>
      <c r="K15" s="184"/>
      <c r="L15" s="46"/>
      <c r="M15" s="46"/>
      <c r="N15" s="46"/>
      <c r="O15" s="46"/>
      <c r="P15" s="46"/>
      <c r="Q15" s="46"/>
      <c r="R15" s="184" t="s">
        <v>3</v>
      </c>
      <c r="S15" s="184"/>
      <c r="T15" s="184" t="s">
        <v>5</v>
      </c>
      <c r="U15" s="184"/>
      <c r="V15" s="189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89"/>
    </row>
    <row r="17" spans="1:22" s="51" customFormat="1" ht="18" customHeight="1" x14ac:dyDescent="0.3">
      <c r="A17" s="50">
        <v>1</v>
      </c>
      <c r="B17" s="54" t="str">
        <f>'Übersicht Schützen'!A2</f>
        <v>van der Lugt Dirk Jan</v>
      </c>
      <c r="C17" s="91" t="str">
        <f>'Übersicht Schützen'!B2</f>
        <v>Sögel</v>
      </c>
      <c r="D17" s="55">
        <f>'Übersicht Schützen'!C2</f>
        <v>203.9</v>
      </c>
      <c r="E17" s="38">
        <f>'Übersicht Schützen'!D2</f>
        <v>203.9</v>
      </c>
      <c r="F17" s="38">
        <f>'Übersicht Schützen'!E2</f>
        <v>210.5</v>
      </c>
      <c r="G17" s="38">
        <f>'Übersicht Schützen'!F2</f>
        <v>204.4</v>
      </c>
      <c r="H17" s="38">
        <f>'Übersicht Schützen'!G2</f>
        <v>209.7</v>
      </c>
      <c r="I17" s="38">
        <f>'Übersicht Schützen'!H2</f>
        <v>209.2</v>
      </c>
      <c r="J17" s="56">
        <f>'Übersicht Schützen'!I2</f>
        <v>206.93333333333331</v>
      </c>
      <c r="K17" s="38">
        <f>SUM(D17:I17)</f>
        <v>1241.5999999999999</v>
      </c>
      <c r="L17" s="38">
        <f>'Übersicht Schützen'!L2</f>
        <v>206.1</v>
      </c>
      <c r="M17" s="38">
        <f>'Übersicht Schützen'!M2</f>
        <v>210</v>
      </c>
      <c r="N17" s="38">
        <f>'Übersicht Schützen'!N2</f>
        <v>207.3</v>
      </c>
      <c r="O17" s="38">
        <f>'Übersicht Schützen'!O2</f>
        <v>209.5</v>
      </c>
      <c r="P17" s="38">
        <f>'Übersicht Schützen'!P2</f>
        <v>205.9</v>
      </c>
      <c r="Q17" s="38">
        <f>'Übersicht Schützen'!Q2</f>
        <v>202.1</v>
      </c>
      <c r="R17" s="56">
        <f>'Übersicht Schützen'!R2</f>
        <v>206.81666666666669</v>
      </c>
      <c r="S17" s="38">
        <f>SUM(L17:Q17)</f>
        <v>1240.9000000000001</v>
      </c>
      <c r="T17" s="56">
        <f>'Übersicht Schützen'!U2</f>
        <v>206.875</v>
      </c>
      <c r="U17" s="38">
        <f>SUM(K17+S17)</f>
        <v>2482.5</v>
      </c>
      <c r="V17" s="190"/>
    </row>
    <row r="18" spans="1:22" s="51" customFormat="1" ht="18" customHeight="1" x14ac:dyDescent="0.3">
      <c r="A18" s="29">
        <v>2</v>
      </c>
      <c r="B18" s="57" t="str">
        <f>'Übersicht Schützen'!A3</f>
        <v>Büter Wilhelm</v>
      </c>
      <c r="C18" s="92" t="str">
        <f>'Übersicht Schützen'!B3</f>
        <v>Eisten</v>
      </c>
      <c r="D18" s="58">
        <f>'Übersicht Schützen'!C3</f>
        <v>206</v>
      </c>
      <c r="E18" s="42">
        <f>'Übersicht Schützen'!D3</f>
        <v>209.2</v>
      </c>
      <c r="F18" s="42">
        <f>'Übersicht Schützen'!E3</f>
        <v>206.6</v>
      </c>
      <c r="G18" s="42">
        <f>'Übersicht Schützen'!F3</f>
        <v>206.1</v>
      </c>
      <c r="H18" s="42">
        <f>'Übersicht Schützen'!G3</f>
        <v>207.1</v>
      </c>
      <c r="I18" s="42">
        <f>'Übersicht Schützen'!H3</f>
        <v>205.5</v>
      </c>
      <c r="J18" s="59">
        <f>'Übersicht Schützen'!I3</f>
        <v>206.75</v>
      </c>
      <c r="K18" s="42">
        <f>SUM(D18:I18)</f>
        <v>1240.5</v>
      </c>
      <c r="L18" s="42">
        <f>'Übersicht Schützen'!L3</f>
        <v>205.2</v>
      </c>
      <c r="M18" s="42">
        <f>'Übersicht Schützen'!M3</f>
        <v>205.2</v>
      </c>
      <c r="N18" s="42">
        <f>'Übersicht Schützen'!N3</f>
        <v>206.6</v>
      </c>
      <c r="O18" s="42">
        <f>'Übersicht Schützen'!O3</f>
        <v>208.7</v>
      </c>
      <c r="P18" s="42">
        <f>'Übersicht Schützen'!P3</f>
        <v>207.6</v>
      </c>
      <c r="Q18" s="42">
        <f>'Übersicht Schützen'!Q3</f>
        <v>206.9</v>
      </c>
      <c r="R18" s="59">
        <f>'Übersicht Schützen'!R3</f>
        <v>206.70000000000002</v>
      </c>
      <c r="S18" s="42">
        <f t="shared" ref="S18:S52" si="6">SUM(L18:Q18)</f>
        <v>1240.2</v>
      </c>
      <c r="T18" s="59">
        <f>'Übersicht Schützen'!U3</f>
        <v>206.72499999999999</v>
      </c>
      <c r="U18" s="42">
        <f t="shared" ref="U18:U52" si="7">SUM(K18+S18)</f>
        <v>2480.6999999999998</v>
      </c>
      <c r="V18" s="42">
        <f>(U17-U18)*-1</f>
        <v>-1.8000000000001819</v>
      </c>
    </row>
    <row r="19" spans="1:22" s="51" customFormat="1" ht="18" customHeight="1" x14ac:dyDescent="0.3">
      <c r="A19" s="50">
        <v>3</v>
      </c>
      <c r="B19" s="54" t="str">
        <f>'Übersicht Schützen'!A4</f>
        <v xml:space="preserve"> Ostermann Franz</v>
      </c>
      <c r="C19" s="91" t="str">
        <f>'Übersicht Schützen'!B4</f>
        <v>Eisten</v>
      </c>
      <c r="D19" s="55">
        <f>'Übersicht Schützen'!C4</f>
        <v>202.4</v>
      </c>
      <c r="E19" s="38">
        <f>'Übersicht Schützen'!D4</f>
        <v>208.2</v>
      </c>
      <c r="F19" s="38">
        <f>'Übersicht Schützen'!E4</f>
        <v>206.7</v>
      </c>
      <c r="G19" s="38">
        <f>'Übersicht Schützen'!F4</f>
        <v>203.7</v>
      </c>
      <c r="H19" s="38">
        <f>'Übersicht Schützen'!G4</f>
        <v>204.8</v>
      </c>
      <c r="I19" s="38">
        <f>'Übersicht Schützen'!H4</f>
        <v>208.5</v>
      </c>
      <c r="J19" s="56">
        <f>'Übersicht Schützen'!I4</f>
        <v>205.71666666666667</v>
      </c>
      <c r="K19" s="38">
        <f t="shared" ref="K19:K52" si="8">SUM(D19:I19)</f>
        <v>1234.3</v>
      </c>
      <c r="L19" s="38">
        <f>'Übersicht Schützen'!L4</f>
        <v>205.4</v>
      </c>
      <c r="M19" s="38">
        <f>'Übersicht Schützen'!M4</f>
        <v>205.8</v>
      </c>
      <c r="N19" s="38">
        <f>'Übersicht Schützen'!N4</f>
        <v>207.9</v>
      </c>
      <c r="O19" s="38">
        <f>'Übersicht Schützen'!O4</f>
        <v>208.6</v>
      </c>
      <c r="P19" s="38">
        <f>'Übersicht Schützen'!P4</f>
        <v>206.7</v>
      </c>
      <c r="Q19" s="38">
        <f>'Übersicht Schützen'!Q4</f>
        <v>209.2</v>
      </c>
      <c r="R19" s="56">
        <f>'Übersicht Schützen'!R4</f>
        <v>207.26666666666668</v>
      </c>
      <c r="S19" s="38">
        <f t="shared" si="6"/>
        <v>1243.6000000000001</v>
      </c>
      <c r="T19" s="56">
        <f>'Übersicht Schützen'!U4</f>
        <v>206.49166666666665</v>
      </c>
      <c r="U19" s="38">
        <f t="shared" si="7"/>
        <v>2477.9</v>
      </c>
      <c r="V19" s="38">
        <f t="shared" ref="V19:V46" si="9">(U18-U19)*-1</f>
        <v>-2.7999999999997272</v>
      </c>
    </row>
    <row r="20" spans="1:22" s="51" customFormat="1" ht="18" customHeight="1" x14ac:dyDescent="0.3">
      <c r="A20" s="52">
        <v>4</v>
      </c>
      <c r="B20" s="57" t="str">
        <f>'Übersicht Schützen'!A5</f>
        <v>Köbbe Gerd</v>
      </c>
      <c r="C20" s="92" t="str">
        <f>'Übersicht Schützen'!B5</f>
        <v>Werlte</v>
      </c>
      <c r="D20" s="58">
        <f>'Übersicht Schützen'!C5</f>
        <v>203.7</v>
      </c>
      <c r="E20" s="42">
        <f>'Übersicht Schützen'!D5</f>
        <v>205.4</v>
      </c>
      <c r="F20" s="42">
        <f>'Übersicht Schützen'!E5</f>
        <v>203.8</v>
      </c>
      <c r="G20" s="42">
        <f>'Übersicht Schützen'!F5</f>
        <v>206.4</v>
      </c>
      <c r="H20" s="42">
        <f>'Übersicht Schützen'!G5</f>
        <v>206</v>
      </c>
      <c r="I20" s="42">
        <f>'Übersicht Schützen'!H5</f>
        <v>209.6</v>
      </c>
      <c r="J20" s="59">
        <f>'Übersicht Schützen'!I5</f>
        <v>205.81666666666669</v>
      </c>
      <c r="K20" s="42">
        <f t="shared" si="8"/>
        <v>1234.9000000000001</v>
      </c>
      <c r="L20" s="42">
        <f>'Übersicht Schützen'!L5</f>
        <v>205.6</v>
      </c>
      <c r="M20" s="42">
        <f>'Übersicht Schützen'!M5</f>
        <v>207.6</v>
      </c>
      <c r="N20" s="42">
        <f>'Übersicht Schützen'!N5</f>
        <v>206.6</v>
      </c>
      <c r="O20" s="42">
        <f>'Übersicht Schützen'!O5</f>
        <v>199.2</v>
      </c>
      <c r="P20" s="42">
        <f>'Übersicht Schützen'!P5</f>
        <v>209.4</v>
      </c>
      <c r="Q20" s="42">
        <f>'Übersicht Schützen'!Q5</f>
        <v>210</v>
      </c>
      <c r="R20" s="59">
        <f>'Übersicht Schützen'!R5</f>
        <v>206.4</v>
      </c>
      <c r="S20" s="42">
        <f t="shared" si="6"/>
        <v>1238.4000000000001</v>
      </c>
      <c r="T20" s="59">
        <f>'Übersicht Schützen'!U5</f>
        <v>206.10833333333332</v>
      </c>
      <c r="U20" s="42">
        <f t="shared" si="7"/>
        <v>2473.3000000000002</v>
      </c>
      <c r="V20" s="42">
        <f t="shared" si="9"/>
        <v>-4.5999999999999091</v>
      </c>
    </row>
    <row r="21" spans="1:22" s="51" customFormat="1" ht="18" customHeight="1" x14ac:dyDescent="0.3">
      <c r="A21" s="43">
        <v>5</v>
      </c>
      <c r="B21" s="54" t="str">
        <f>'Übersicht Schützen'!A6</f>
        <v>Baalmann Werner</v>
      </c>
      <c r="C21" s="91" t="str">
        <f>'Übersicht Schützen'!B6</f>
        <v>Eisten</v>
      </c>
      <c r="D21" s="55">
        <f>'Übersicht Schützen'!C6</f>
        <v>208.5</v>
      </c>
      <c r="E21" s="38">
        <f>'Übersicht Schützen'!D6</f>
        <v>207.5</v>
      </c>
      <c r="F21" s="38">
        <f>'Übersicht Schützen'!E6</f>
        <v>205.3</v>
      </c>
      <c r="G21" s="38">
        <f>'Übersicht Schützen'!F6</f>
        <v>207.1</v>
      </c>
      <c r="H21" s="38">
        <f>'Übersicht Schützen'!G6</f>
        <v>206.9</v>
      </c>
      <c r="I21" s="38">
        <f>'Übersicht Schützen'!H6</f>
        <v>208.8</v>
      </c>
      <c r="J21" s="56">
        <f>'Übersicht Schützen'!I6</f>
        <v>207.35</v>
      </c>
      <c r="K21" s="38">
        <f t="shared" si="8"/>
        <v>1244.0999999999999</v>
      </c>
      <c r="L21" s="38">
        <f>'Übersicht Schützen'!L6</f>
        <v>201.2</v>
      </c>
      <c r="M21" s="38">
        <f>'Übersicht Schützen'!M6</f>
        <v>207.4</v>
      </c>
      <c r="N21" s="38">
        <f>'Übersicht Schützen'!N6</f>
        <v>204.1</v>
      </c>
      <c r="O21" s="38">
        <f>'Übersicht Schützen'!O6</f>
        <v>204.8</v>
      </c>
      <c r="P21" s="38">
        <f>'Übersicht Schützen'!P6</f>
        <v>205.6</v>
      </c>
      <c r="Q21" s="38">
        <f>'Übersicht Schützen'!Q6</f>
        <v>205.8</v>
      </c>
      <c r="R21" s="56">
        <f>'Übersicht Schützen'!R6</f>
        <v>204.81666666666669</v>
      </c>
      <c r="S21" s="38">
        <f t="shared" si="6"/>
        <v>1228.9000000000001</v>
      </c>
      <c r="T21" s="56">
        <f>'Übersicht Schützen'!U6</f>
        <v>206.08333333333334</v>
      </c>
      <c r="U21" s="38">
        <f t="shared" si="7"/>
        <v>2473</v>
      </c>
      <c r="V21" s="38">
        <f t="shared" si="9"/>
        <v>-0.3000000000001819</v>
      </c>
    </row>
    <row r="22" spans="1:22" s="51" customFormat="1" ht="18" customHeight="1" x14ac:dyDescent="0.3">
      <c r="A22" s="29">
        <v>6</v>
      </c>
      <c r="B22" s="57" t="str">
        <f>'Übersicht Schützen'!A7</f>
        <v>Staggenborg Hans</v>
      </c>
      <c r="C22" s="92" t="str">
        <f>'Übersicht Schützen'!B7</f>
        <v>Werlte</v>
      </c>
      <c r="D22" s="58">
        <f>'Übersicht Schützen'!C7</f>
        <v>204.7</v>
      </c>
      <c r="E22" s="42">
        <f>'Übersicht Schützen'!D7</f>
        <v>204.4</v>
      </c>
      <c r="F22" s="42">
        <f>'Übersicht Schützen'!E7</f>
        <v>204.2</v>
      </c>
      <c r="G22" s="42">
        <f>'Übersicht Schützen'!F7</f>
        <v>206.1</v>
      </c>
      <c r="H22" s="42">
        <f>'Übersicht Schützen'!G7</f>
        <v>205</v>
      </c>
      <c r="I22" s="42">
        <f>'Übersicht Schützen'!H7</f>
        <v>201.4</v>
      </c>
      <c r="J22" s="59">
        <f>'Übersicht Schützen'!I7</f>
        <v>204.30000000000004</v>
      </c>
      <c r="K22" s="42">
        <f t="shared" si="8"/>
        <v>1225.8000000000002</v>
      </c>
      <c r="L22" s="42">
        <f>'Übersicht Schützen'!L7</f>
        <v>206.7</v>
      </c>
      <c r="M22" s="42">
        <f>'Übersicht Schützen'!M7</f>
        <v>204.2</v>
      </c>
      <c r="N22" s="42">
        <f>'Übersicht Schützen'!N7</f>
        <v>203.3</v>
      </c>
      <c r="O22" s="42">
        <f>'Übersicht Schützen'!O7</f>
        <v>203.7</v>
      </c>
      <c r="P22" s="42">
        <f>'Übersicht Schützen'!P7</f>
        <v>203</v>
      </c>
      <c r="Q22" s="42">
        <f>'Übersicht Schützen'!Q7</f>
        <v>209.3</v>
      </c>
      <c r="R22" s="59">
        <f>'Übersicht Schützen'!R7</f>
        <v>205.03333333333333</v>
      </c>
      <c r="S22" s="42">
        <f t="shared" si="6"/>
        <v>1230.2</v>
      </c>
      <c r="T22" s="59">
        <f>'Übersicht Schützen'!U7</f>
        <v>204.66666666666671</v>
      </c>
      <c r="U22" s="42">
        <f t="shared" si="7"/>
        <v>2456</v>
      </c>
      <c r="V22" s="42">
        <f t="shared" si="9"/>
        <v>-17</v>
      </c>
    </row>
    <row r="23" spans="1:22" s="51" customFormat="1" ht="18" customHeight="1" x14ac:dyDescent="0.3">
      <c r="A23" s="50">
        <v>7</v>
      </c>
      <c r="B23" s="54" t="str">
        <f>'Übersicht Schützen'!A8</f>
        <v>Broermann Carl</v>
      </c>
      <c r="C23" s="91" t="str">
        <f>'Übersicht Schützen'!B8</f>
        <v>Werlte</v>
      </c>
      <c r="D23" s="55">
        <f>'Übersicht Schützen'!C8</f>
        <v>201</v>
      </c>
      <c r="E23" s="38">
        <f>'Übersicht Schützen'!D8</f>
        <v>202.9</v>
      </c>
      <c r="F23" s="38">
        <f>'Übersicht Schützen'!E8</f>
        <v>201.1</v>
      </c>
      <c r="G23" s="38">
        <f>'Übersicht Schützen'!F8</f>
        <v>195.1</v>
      </c>
      <c r="H23" s="38">
        <f>'Übersicht Schützen'!G8</f>
        <v>204.1</v>
      </c>
      <c r="I23" s="38">
        <f>'Übersicht Schützen'!H8</f>
        <v>202.4</v>
      </c>
      <c r="J23" s="56">
        <f>'Übersicht Schützen'!I8</f>
        <v>201.10000000000002</v>
      </c>
      <c r="K23" s="38">
        <f t="shared" si="8"/>
        <v>1206.6000000000001</v>
      </c>
      <c r="L23" s="38">
        <f>'Übersicht Schützen'!L8</f>
        <v>204</v>
      </c>
      <c r="M23" s="38">
        <f>'Übersicht Schützen'!M8</f>
        <v>203.1</v>
      </c>
      <c r="N23" s="38">
        <f>'Übersicht Schützen'!N8</f>
        <v>201.9</v>
      </c>
      <c r="O23" s="38">
        <f>'Übersicht Schützen'!O8</f>
        <v>200.3</v>
      </c>
      <c r="P23" s="38">
        <f>'Übersicht Schützen'!P8</f>
        <v>202.2</v>
      </c>
      <c r="Q23" s="38">
        <f>'Übersicht Schützen'!Q8</f>
        <v>201.8</v>
      </c>
      <c r="R23" s="56">
        <f>'Übersicht Schützen'!R8</f>
        <v>202.21666666666667</v>
      </c>
      <c r="S23" s="38">
        <f t="shared" si="6"/>
        <v>1213.3</v>
      </c>
      <c r="T23" s="56">
        <f>'Übersicht Schützen'!U8</f>
        <v>201.65833333333333</v>
      </c>
      <c r="U23" s="38">
        <f t="shared" si="7"/>
        <v>2419.9</v>
      </c>
      <c r="V23" s="38">
        <f t="shared" si="9"/>
        <v>-36.099999999999909</v>
      </c>
    </row>
    <row r="24" spans="1:22" s="51" customFormat="1" ht="18" customHeight="1" x14ac:dyDescent="0.3">
      <c r="A24" s="29">
        <v>8</v>
      </c>
      <c r="B24" s="57" t="str">
        <f>'Übersicht Schützen'!A9</f>
        <v>Bode Hans Hermann</v>
      </c>
      <c r="C24" s="92" t="str">
        <f>'Übersicht Schützen'!B9</f>
        <v>Sögel</v>
      </c>
      <c r="D24" s="58">
        <f>'Übersicht Schützen'!C9</f>
        <v>195.3</v>
      </c>
      <c r="E24" s="42">
        <f>'Übersicht Schützen'!D9</f>
        <v>194.3</v>
      </c>
      <c r="F24" s="42">
        <f>'Übersicht Schützen'!E9</f>
        <v>187.4</v>
      </c>
      <c r="G24" s="42">
        <f>'Übersicht Schützen'!F9</f>
        <v>182.8</v>
      </c>
      <c r="H24" s="42">
        <f>'Übersicht Schützen'!G9</f>
        <v>196.6</v>
      </c>
      <c r="I24" s="42">
        <f>'Übersicht Schützen'!H9</f>
        <v>191.9</v>
      </c>
      <c r="J24" s="59">
        <f>'Übersicht Schützen'!I9</f>
        <v>191.38333333333333</v>
      </c>
      <c r="K24" s="42">
        <f t="shared" si="8"/>
        <v>1148.3</v>
      </c>
      <c r="L24" s="42">
        <f>'Übersicht Schützen'!L9</f>
        <v>194.5</v>
      </c>
      <c r="M24" s="42">
        <f>'Übersicht Schützen'!M9</f>
        <v>185.8</v>
      </c>
      <c r="N24" s="42">
        <f>'Übersicht Schützen'!N9</f>
        <v>195.4</v>
      </c>
      <c r="O24" s="42">
        <f>'Übersicht Schützen'!O9</f>
        <v>187.9</v>
      </c>
      <c r="P24" s="42">
        <f>'Übersicht Schützen'!P9</f>
        <v>194.8</v>
      </c>
      <c r="Q24" s="42">
        <f>'Übersicht Schützen'!Q9</f>
        <v>195.7</v>
      </c>
      <c r="R24" s="59">
        <f>'Übersicht Schützen'!R9</f>
        <v>192.35000000000002</v>
      </c>
      <c r="S24" s="42">
        <f t="shared" si="6"/>
        <v>1154.1000000000001</v>
      </c>
      <c r="T24" s="59">
        <f>'Übersicht Schützen'!U9</f>
        <v>191.86666666666667</v>
      </c>
      <c r="U24" s="42">
        <f t="shared" si="7"/>
        <v>2302.4</v>
      </c>
      <c r="V24" s="42">
        <f t="shared" si="9"/>
        <v>-117.5</v>
      </c>
    </row>
    <row r="25" spans="1:22" s="51" customFormat="1" ht="18" customHeight="1" x14ac:dyDescent="0.3">
      <c r="A25" s="43">
        <v>9</v>
      </c>
      <c r="B25" s="54" t="str">
        <f>'Übersicht Schützen'!A10</f>
        <v>Abeln Bernd</v>
      </c>
      <c r="C25" s="91" t="str">
        <f>'Übersicht Schützen'!B10</f>
        <v>Werlte</v>
      </c>
      <c r="D25" s="55">
        <f>'Übersicht Schützen'!C10</f>
        <v>0</v>
      </c>
      <c r="E25" s="38">
        <f>'Übersicht Schützen'!D10</f>
        <v>0</v>
      </c>
      <c r="F25" s="38">
        <f>'Übersicht Schützen'!E10</f>
        <v>163.4</v>
      </c>
      <c r="G25" s="38">
        <f>'Übersicht Schützen'!F10</f>
        <v>206.9</v>
      </c>
      <c r="H25" s="38">
        <f>'Übersicht Schützen'!G10</f>
        <v>203.9</v>
      </c>
      <c r="I25" s="38">
        <f>'Übersicht Schützen'!H10</f>
        <v>205.8</v>
      </c>
      <c r="J25" s="56">
        <f>'Übersicht Schützen'!I10</f>
        <v>195</v>
      </c>
      <c r="K25" s="38">
        <f t="shared" si="8"/>
        <v>780</v>
      </c>
      <c r="L25" s="38">
        <f>'Übersicht Schützen'!L10</f>
        <v>203.6</v>
      </c>
      <c r="M25" s="38" t="str">
        <f>'Übersicht Schützen'!M10</f>
        <v>20,3,8</v>
      </c>
      <c r="N25" s="38">
        <f>'Übersicht Schützen'!N10</f>
        <v>203</v>
      </c>
      <c r="O25" s="38">
        <f>'Übersicht Schützen'!O10</f>
        <v>203.5</v>
      </c>
      <c r="P25" s="38">
        <f>'Übersicht Schützen'!P10</f>
        <v>203.9</v>
      </c>
      <c r="Q25" s="38">
        <f>'Übersicht Schützen'!Q10</f>
        <v>199.5</v>
      </c>
      <c r="R25" s="56">
        <f>'Übersicht Schützen'!R10</f>
        <v>168.91666666666666</v>
      </c>
      <c r="S25" s="38">
        <f t="shared" si="6"/>
        <v>1013.5</v>
      </c>
      <c r="T25" s="56">
        <f>'Übersicht Schützen'!U10</f>
        <v>179.35</v>
      </c>
      <c r="U25" s="38">
        <f t="shared" si="7"/>
        <v>1793.5</v>
      </c>
      <c r="V25" s="38">
        <f t="shared" si="9"/>
        <v>-508.90000000000009</v>
      </c>
    </row>
    <row r="26" spans="1:22" s="51" customFormat="1" ht="18" customHeight="1" x14ac:dyDescent="0.3">
      <c r="A26" s="52">
        <v>10</v>
      </c>
      <c r="B26" s="57" t="str">
        <f>'Übersicht Schützen'!A11</f>
        <v>Schute Helmut</v>
      </c>
      <c r="C26" s="92" t="str">
        <f>'Übersicht Schützen'!B11</f>
        <v>Eisten</v>
      </c>
      <c r="D26" s="58">
        <f>'Übersicht Schützen'!C11</f>
        <v>202.3</v>
      </c>
      <c r="E26" s="42">
        <f>'Übersicht Schützen'!D11</f>
        <v>205.1</v>
      </c>
      <c r="F26" s="42">
        <f>'Übersicht Schützen'!E11</f>
        <v>205.1</v>
      </c>
      <c r="G26" s="42">
        <f>'Übersicht Schützen'!F11</f>
        <v>199.7</v>
      </c>
      <c r="H26" s="42">
        <f>'Übersicht Schützen'!G11</f>
        <v>200.5</v>
      </c>
      <c r="I26" s="42">
        <f>'Übersicht Schützen'!H11</f>
        <v>204.3</v>
      </c>
      <c r="J26" s="59">
        <f>'Übersicht Schützen'!I11</f>
        <v>202.83333333333334</v>
      </c>
      <c r="K26" s="42">
        <f t="shared" si="8"/>
        <v>1217</v>
      </c>
      <c r="L26" s="42">
        <f>'Übersicht Schützen'!L11</f>
        <v>204.2</v>
      </c>
      <c r="M26" s="42">
        <f>'Übersicht Schützen'!M11</f>
        <v>209.1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206.64999999999998</v>
      </c>
      <c r="S26" s="42">
        <f t="shared" si="6"/>
        <v>413.29999999999995</v>
      </c>
      <c r="T26" s="59">
        <f>'Übersicht Schützen'!U11</f>
        <v>203.78749999999999</v>
      </c>
      <c r="U26" s="42">
        <f t="shared" si="7"/>
        <v>1630.3</v>
      </c>
      <c r="V26" s="42">
        <f t="shared" si="9"/>
        <v>-163.20000000000005</v>
      </c>
    </row>
    <row r="27" spans="1:22" s="51" customFormat="1" ht="18" customHeight="1" x14ac:dyDescent="0.3">
      <c r="A27" s="50">
        <v>11</v>
      </c>
      <c r="B27" s="54" t="str">
        <f>'Übersicht Schützen'!A12</f>
        <v>Barnowski Paul</v>
      </c>
      <c r="C27" s="91" t="str">
        <f>'Übersicht Schützen'!B12</f>
        <v>Sögel</v>
      </c>
      <c r="D27" s="55">
        <f>'Übersicht Schützen'!C12</f>
        <v>0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0</v>
      </c>
      <c r="K27" s="38">
        <f t="shared" si="8"/>
        <v>0</v>
      </c>
      <c r="L27" s="38">
        <f>'Übersicht Schützen'!L12</f>
        <v>194.7</v>
      </c>
      <c r="M27" s="38">
        <f>'Übersicht Schützen'!M12</f>
        <v>185.3</v>
      </c>
      <c r="N27" s="38">
        <f>'Übersicht Schützen'!N12</f>
        <v>189.9</v>
      </c>
      <c r="O27" s="38">
        <f>'Übersicht Schützen'!O12</f>
        <v>190.7</v>
      </c>
      <c r="P27" s="38">
        <f>'Übersicht Schützen'!P12</f>
        <v>197.6</v>
      </c>
      <c r="Q27" s="38">
        <f>'Übersicht Schützen'!Q12</f>
        <v>191.6</v>
      </c>
      <c r="R27" s="56">
        <f>'Übersicht Schützen'!R12</f>
        <v>191.63333333333333</v>
      </c>
      <c r="S27" s="38">
        <f t="shared" si="6"/>
        <v>1149.8</v>
      </c>
      <c r="T27" s="56">
        <f>'Übersicht Schützen'!U12</f>
        <v>191.63333333333333</v>
      </c>
      <c r="U27" s="38">
        <f t="shared" si="7"/>
        <v>1149.8</v>
      </c>
      <c r="V27" s="38">
        <f t="shared" si="9"/>
        <v>-480.5</v>
      </c>
    </row>
    <row r="28" spans="1:22" s="51" customFormat="1" ht="18" customHeight="1" x14ac:dyDescent="0.3">
      <c r="A28" s="29">
        <v>12</v>
      </c>
      <c r="B28" s="57" t="str">
        <f>'Übersicht Schützen'!A13</f>
        <v>Schütze 5</v>
      </c>
      <c r="C28" s="92" t="str">
        <f>'Übersicht Schützen'!B13</f>
        <v>Werlte</v>
      </c>
      <c r="D28" s="58">
        <f>'Übersicht Schützen'!C13</f>
        <v>0</v>
      </c>
      <c r="E28" s="42">
        <f>'Übersicht Schützen'!D13</f>
        <v>0</v>
      </c>
      <c r="F28" s="42">
        <f>'Übersicht Schützen'!E13</f>
        <v>204.2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204.2</v>
      </c>
      <c r="K28" s="42">
        <f t="shared" si="8"/>
        <v>204.2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204.2</v>
      </c>
      <c r="U28" s="42">
        <f t="shared" si="7"/>
        <v>204.2</v>
      </c>
      <c r="V28" s="42">
        <f t="shared" si="9"/>
        <v>-945.59999999999991</v>
      </c>
    </row>
    <row r="29" spans="1:22" s="51" customFormat="1" ht="18" customHeight="1" x14ac:dyDescent="0.3">
      <c r="A29" s="50">
        <v>13</v>
      </c>
      <c r="B29" s="54" t="str">
        <f>'Übersicht Schützen'!A14</f>
        <v>Scholl Bruno</v>
      </c>
      <c r="C29" s="91" t="str">
        <f>'Übersicht Schützen'!B14</f>
        <v>Sögel</v>
      </c>
      <c r="D29" s="55">
        <f>'Übersicht Schützen'!C14</f>
        <v>179.3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179.3</v>
      </c>
      <c r="K29" s="38">
        <f t="shared" si="8"/>
        <v>179.3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179.3</v>
      </c>
      <c r="U29" s="38">
        <f t="shared" si="7"/>
        <v>179.3</v>
      </c>
      <c r="V29" s="38">
        <f t="shared" si="9"/>
        <v>-24.899999999999977</v>
      </c>
    </row>
    <row r="30" spans="1:22" s="51" customFormat="1" ht="18" customHeight="1" x14ac:dyDescent="0.3">
      <c r="A30" s="52">
        <v>14</v>
      </c>
      <c r="B30" s="57" t="str">
        <f>'Übersicht Schützen'!A15</f>
        <v>Schütze 6</v>
      </c>
      <c r="C30" s="92" t="str">
        <f>'Übersicht Schützen'!B15</f>
        <v>Werlte</v>
      </c>
      <c r="D30" s="58">
        <f>'Übersicht Schützen'!C15</f>
        <v>0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0</v>
      </c>
      <c r="K30" s="42">
        <f t="shared" si="8"/>
        <v>0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0</v>
      </c>
      <c r="U30" s="42">
        <f t="shared" si="7"/>
        <v>0</v>
      </c>
      <c r="V30" s="42">
        <f t="shared" si="9"/>
        <v>-179.3</v>
      </c>
    </row>
    <row r="31" spans="1:22" s="51" customFormat="1" ht="18" customHeight="1" x14ac:dyDescent="0.3">
      <c r="A31" s="43">
        <v>15</v>
      </c>
      <c r="B31" s="54" t="str">
        <f>'Übersicht Schützen'!A16</f>
        <v>Schütze 11</v>
      </c>
      <c r="C31" s="91" t="str">
        <f>'Übersicht Schützen'!B16</f>
        <v>Eisten</v>
      </c>
      <c r="D31" s="55">
        <f>'Übersicht Schützen'!C16</f>
        <v>0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0</v>
      </c>
      <c r="K31" s="38">
        <f t="shared" si="8"/>
        <v>0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0</v>
      </c>
      <c r="U31" s="38">
        <f t="shared" si="7"/>
        <v>0</v>
      </c>
      <c r="V31" s="38">
        <f t="shared" si="9"/>
        <v>0</v>
      </c>
    </row>
    <row r="32" spans="1:22" s="51" customFormat="1" ht="18" customHeight="1" x14ac:dyDescent="0.3">
      <c r="A32" s="29">
        <v>16</v>
      </c>
      <c r="B32" s="57" t="str">
        <f>'Übersicht Schützen'!A17</f>
        <v>Schütze 12</v>
      </c>
      <c r="C32" s="92" t="str">
        <f>'Übersicht Schützen'!B17</f>
        <v>Eisten</v>
      </c>
      <c r="D32" s="58">
        <f>'Übersicht Schützen'!C17</f>
        <v>0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0</v>
      </c>
      <c r="K32" s="42">
        <f t="shared" si="8"/>
        <v>0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0</v>
      </c>
      <c r="U32" s="42">
        <f t="shared" si="7"/>
        <v>0</v>
      </c>
      <c r="V32" s="42">
        <f t="shared" si="9"/>
        <v>0</v>
      </c>
    </row>
    <row r="33" spans="1:44" s="51" customFormat="1" ht="18" customHeight="1" x14ac:dyDescent="0.3">
      <c r="A33" s="50">
        <v>17</v>
      </c>
      <c r="B33" s="54" t="str">
        <f>'Übersicht Schützen'!A18</f>
        <v>Schütze 17</v>
      </c>
      <c r="C33" s="91" t="str">
        <f>'Übersicht Schützen'!B18</f>
        <v>Sögel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0</v>
      </c>
      <c r="U33" s="38">
        <f t="shared" si="7"/>
        <v>0</v>
      </c>
      <c r="V33" s="38">
        <f t="shared" si="9"/>
        <v>0</v>
      </c>
    </row>
    <row r="34" spans="1:44" s="51" customFormat="1" ht="18" customHeight="1" x14ac:dyDescent="0.3">
      <c r="A34" s="29">
        <v>18</v>
      </c>
      <c r="B34" s="57" t="str">
        <f>'Übersicht Schützen'!A19</f>
        <v>Schütze 18</v>
      </c>
      <c r="C34" s="92" t="str">
        <f>'Übersicht Schützen'!B19</f>
        <v>Sögel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0</v>
      </c>
      <c r="U34" s="42">
        <f t="shared" si="7"/>
        <v>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Schütze 19</v>
      </c>
      <c r="C35" s="91" t="str">
        <f>'Übersicht Schützen'!B20</f>
        <v>Verein IV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0</v>
      </c>
    </row>
    <row r="36" spans="1:44" s="51" customFormat="1" ht="18" customHeight="1" x14ac:dyDescent="0.3">
      <c r="A36" s="52">
        <v>20</v>
      </c>
      <c r="B36" s="57" t="str">
        <f>'Übersicht Schützen'!A21</f>
        <v>Schütze 20</v>
      </c>
      <c r="C36" s="92" t="str">
        <f>'Übersicht Schützen'!B21</f>
        <v>Verein IV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3">
      <c r="A37" s="50">
        <v>21</v>
      </c>
      <c r="B37" s="54" t="str">
        <f>'Übersicht Schützen'!A22</f>
        <v>Schütze 21</v>
      </c>
      <c r="C37" s="91" t="str">
        <f>'Übersicht Schützen'!B22</f>
        <v>Verein IV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3">
      <c r="A38" s="29">
        <v>22</v>
      </c>
      <c r="B38" s="57" t="str">
        <f>'Übersicht Schützen'!A23</f>
        <v>Schütze 22</v>
      </c>
      <c r="C38" s="92" t="str">
        <f>'Übersicht Schützen'!B23</f>
        <v>Verein IV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3">
      <c r="A39" s="50">
        <v>23</v>
      </c>
      <c r="B39" s="54" t="str">
        <f>'Übersicht Schützen'!A24</f>
        <v>Schütze 23</v>
      </c>
      <c r="C39" s="91" t="str">
        <f>'Übersicht Schützen'!B24</f>
        <v>Verein IV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24</v>
      </c>
      <c r="C40" s="92" t="str">
        <f>'Übersicht Schützen'!B25</f>
        <v>Verein IV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25</v>
      </c>
      <c r="C41" s="91" t="str">
        <f>'Übersicht Schützen'!B26</f>
        <v>Verein V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26</v>
      </c>
      <c r="C42" s="92" t="str">
        <f>'Übersicht Schützen'!B27</f>
        <v>Verein V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27</v>
      </c>
      <c r="C43" s="91" t="str">
        <f>'Übersicht Schützen'!B28</f>
        <v>Verein V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28</v>
      </c>
      <c r="C44" s="92" t="str">
        <f>'Übersicht Schützen'!B29</f>
        <v>Verein 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Verein 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Verein 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200.70999999999998</v>
      </c>
      <c r="E54" s="36">
        <f>IF(Formelhilfe!C45 &gt; 0, SUM(E17:E52)/Formelhilfe!C45, 0)</f>
        <v>204.54444444444442</v>
      </c>
      <c r="F54" s="36">
        <f>IF(Formelhilfe!D45 &gt; 0, SUM(F17:F52)/Formelhilfe!D45, 0)</f>
        <v>199.84545454545452</v>
      </c>
      <c r="G54" s="36">
        <f>IF(Formelhilfe!E45 &gt; 0, SUM(G17:G52)/Formelhilfe!E45, 0)</f>
        <v>201.82999999999998</v>
      </c>
      <c r="H54" s="36">
        <f>IF(Formelhilfe!F45 &gt; 0, SUM(H17:H52)/Formelhilfe!F45, 0)</f>
        <v>204.45999999999998</v>
      </c>
      <c r="I54" s="36">
        <f>IF(Formelhilfe!G45 &gt; 0, SUM(I17:I52)/Formelhilfe!G45, 0)</f>
        <v>204.74000000000004</v>
      </c>
      <c r="J54" s="37">
        <f>IF(SUM(J17:J52)&lt;&gt;0,AVERAGEIF(J17:J52,"&lt;&gt;0"),0)</f>
        <v>200.89027777777778</v>
      </c>
      <c r="K54" s="37">
        <f>IF(SUM(K17:K52)&lt;&gt;0,AVERAGEIF(K17:K52,"&lt;&gt;0"),0)</f>
        <v>1013.0499999999998</v>
      </c>
      <c r="L54" s="36">
        <f>IF(Formelhilfe!I45 &gt; 0, SUM(L17:L52)/Formelhilfe!I45, 0)</f>
        <v>202.83636363636361</v>
      </c>
      <c r="M54" s="36">
        <f>IF(Formelhilfe!J45 &gt; 0, SUM(M17:M52)/Formelhilfe!J45, 0)</f>
        <v>183.95454545454544</v>
      </c>
      <c r="N54" s="36">
        <f>IF(Formelhilfe!K45 &gt; 0, SUM(N17:N52)/Formelhilfe!K45, 0)</f>
        <v>202.60000000000002</v>
      </c>
      <c r="O54" s="36">
        <f>IF(Formelhilfe!L45 &gt; 0, SUM(O17:O52)/Formelhilfe!L45, 0)</f>
        <v>201.69</v>
      </c>
      <c r="P54" s="36">
        <f>IF(Formelhilfe!M45 &gt; 0, SUM(P17:P52)/Formelhilfe!M45, 0)</f>
        <v>203.67000000000002</v>
      </c>
      <c r="Q54" s="36">
        <f>IF(Formelhilfe!N45 &gt; 0, SUM(Q17:Q52)/Formelhilfe!N45, 0)</f>
        <v>203.19</v>
      </c>
      <c r="R54" s="37">
        <f>IF(SUM(R17:R52)&lt;&gt;0,AVERAGEIF(R17:R52,"&lt;&gt;0"),0)</f>
        <v>199.89090909090908</v>
      </c>
      <c r="S54" s="37">
        <f t="shared" ref="S54:T54" si="12">IF(SUM(S17:S52)&lt;&gt;0,AVERAGEIF(S17:S52,"&lt;&gt;0"),0)</f>
        <v>1124.1999999999998</v>
      </c>
      <c r="T54" s="37">
        <f t="shared" si="12"/>
        <v>199.13429487179485</v>
      </c>
      <c r="U54" s="117">
        <f>(K54+S54)</f>
        <v>2137.2499999999995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mreVtvGauMSEKQ83ld+UOms6zpG6RMGPNdq4saVpZe2l3b2ZD9RyYi2X0OmYjncFgc4Mq4/2zNuoul6oOPorxg==" saltValue="PbMGNJciqay2lDxHg88/5Q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98" t="str">
        <f>Übersicht!D4</f>
        <v>Werlte</v>
      </c>
      <c r="Z1" s="198"/>
    </row>
    <row r="2" spans="1:29" ht="15" customHeight="1" x14ac:dyDescent="0.3">
      <c r="A2" s="93">
        <v>1</v>
      </c>
      <c r="B2" s="111" t="s">
        <v>101</v>
      </c>
      <c r="D2" s="105">
        <f>G46</f>
        <v>609.4</v>
      </c>
      <c r="E2" s="110" t="str">
        <f>IF(H46&gt;4,"Es sind zu viele Schützen in Wertung!"," ")</f>
        <v xml:space="preserve"> </v>
      </c>
      <c r="X2" s="109" t="s">
        <v>31</v>
      </c>
      <c r="Y2" s="199" t="str">
        <f>Übersicht!D3</f>
        <v>25.08.</v>
      </c>
      <c r="Z2" s="198"/>
    </row>
    <row r="3" spans="1:29" ht="15" customHeight="1" x14ac:dyDescent="0.3">
      <c r="A3" s="93">
        <v>2</v>
      </c>
      <c r="B3" s="111" t="s">
        <v>105</v>
      </c>
      <c r="D3" s="105">
        <f>I46</f>
        <v>616.9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103</v>
      </c>
      <c r="D4" s="105">
        <f>K46</f>
        <v>578.5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74</v>
      </c>
      <c r="D5" s="105">
        <f>M46</f>
        <v>0</v>
      </c>
      <c r="E5" s="110" t="str">
        <f>IF(N46&gt;4,"Es sind zu viele Schützen in Wertung!"," ")</f>
        <v xml:space="preserve"> </v>
      </c>
      <c r="W5" s="103"/>
      <c r="X5" s="107" t="s">
        <v>45</v>
      </c>
      <c r="Y5" s="200" t="s">
        <v>106</v>
      </c>
      <c r="Z5" s="201"/>
      <c r="AA5" s="103"/>
    </row>
    <row r="6" spans="1:29" ht="15" customHeight="1" x14ac:dyDescent="0.3">
      <c r="A6" s="93">
        <v>5</v>
      </c>
      <c r="B6" s="111" t="s">
        <v>75</v>
      </c>
      <c r="D6" s="105">
        <f>O46</f>
        <v>0</v>
      </c>
      <c r="E6" s="110" t="str">
        <f>IF(P46&gt;4,"Es sind zu viele Schützen in Wertung!"," ")</f>
        <v xml:space="preserve"> </v>
      </c>
      <c r="W6" s="103"/>
      <c r="X6" s="107" t="s">
        <v>44</v>
      </c>
      <c r="Y6" s="200" t="s">
        <v>107</v>
      </c>
      <c r="Z6" s="201"/>
      <c r="AA6" s="103"/>
    </row>
    <row r="7" spans="1:29" ht="15" customHeight="1" x14ac:dyDescent="0.3">
      <c r="A7" s="93">
        <v>6</v>
      </c>
      <c r="B7" s="111" t="s">
        <v>76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56</v>
      </c>
      <c r="Y7" s="200" t="s">
        <v>106</v>
      </c>
      <c r="Z7" s="201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95" t="s">
        <v>32</v>
      </c>
      <c r="X9" s="196"/>
      <c r="Y9" s="196"/>
      <c r="Z9" s="197"/>
    </row>
    <row r="10" spans="1:29" ht="12.9" customHeight="1" x14ac:dyDescent="0.3">
      <c r="A10" s="93">
        <v>1</v>
      </c>
      <c r="B10" s="151" t="s">
        <v>108</v>
      </c>
      <c r="C10" s="150" t="s">
        <v>101</v>
      </c>
      <c r="D10" s="150">
        <v>201</v>
      </c>
      <c r="E10" s="149"/>
      <c r="F10" s="67">
        <f>IF(E10="x","0",D10)</f>
        <v>201</v>
      </c>
      <c r="G10" s="67">
        <f>IF(C10=$B$2,F10,0)</f>
        <v>201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109</v>
      </c>
      <c r="C11" s="150" t="s">
        <v>101</v>
      </c>
      <c r="D11" s="150">
        <v>203.7</v>
      </c>
      <c r="E11" s="149"/>
      <c r="F11" s="67">
        <f t="shared" ref="F11:F45" si="0">IF(E11="x","0",D11)</f>
        <v>203.7</v>
      </c>
      <c r="G11" s="67">
        <f t="shared" ref="G11:G45" si="1">IF(C11=$B$2,F11,0)</f>
        <v>203.7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110</v>
      </c>
      <c r="C12" s="150" t="s">
        <v>101</v>
      </c>
      <c r="D12" s="150">
        <v>204.7</v>
      </c>
      <c r="E12" s="149"/>
      <c r="F12" s="67">
        <f t="shared" si="0"/>
        <v>204.7</v>
      </c>
      <c r="G12" s="67">
        <f t="shared" si="1"/>
        <v>204.7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124</v>
      </c>
      <c r="C13" s="150" t="s">
        <v>101</v>
      </c>
      <c r="D13" s="150"/>
      <c r="E13" s="149"/>
      <c r="F13" s="67">
        <f t="shared" si="0"/>
        <v>0</v>
      </c>
      <c r="G13" s="67">
        <f t="shared" si="1"/>
        <v>0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1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49</v>
      </c>
      <c r="C14" s="150" t="s">
        <v>101</v>
      </c>
      <c r="D14" s="150"/>
      <c r="E14" s="149" t="s">
        <v>118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50</v>
      </c>
      <c r="C15" s="150" t="s">
        <v>101</v>
      </c>
      <c r="D15" s="150"/>
      <c r="E15" s="149" t="s">
        <v>118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111</v>
      </c>
      <c r="C16" s="150" t="s">
        <v>105</v>
      </c>
      <c r="D16" s="150">
        <v>208.5</v>
      </c>
      <c r="E16" s="149"/>
      <c r="F16" s="67">
        <f t="shared" si="0"/>
        <v>208.5</v>
      </c>
      <c r="G16" s="67">
        <f t="shared" si="1"/>
        <v>0</v>
      </c>
      <c r="H16" s="67">
        <f t="shared" si="2"/>
        <v>0</v>
      </c>
      <c r="I16" s="67">
        <f t="shared" si="3"/>
        <v>208.5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112</v>
      </c>
      <c r="C17" s="150" t="s">
        <v>105</v>
      </c>
      <c r="D17" s="150">
        <v>206</v>
      </c>
      <c r="E17" s="149"/>
      <c r="F17" s="67">
        <f t="shared" si="0"/>
        <v>206</v>
      </c>
      <c r="G17" s="67">
        <f t="shared" si="1"/>
        <v>0</v>
      </c>
      <c r="H17" s="67">
        <f t="shared" si="2"/>
        <v>0</v>
      </c>
      <c r="I17" s="67">
        <f t="shared" si="3"/>
        <v>206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113</v>
      </c>
      <c r="C18" s="150" t="s">
        <v>105</v>
      </c>
      <c r="D18" s="150">
        <v>202.4</v>
      </c>
      <c r="E18" s="149"/>
      <c r="F18" s="67">
        <f t="shared" si="0"/>
        <v>202.4</v>
      </c>
      <c r="G18" s="67">
        <f t="shared" si="1"/>
        <v>0</v>
      </c>
      <c r="H18" s="67">
        <f t="shared" si="2"/>
        <v>0</v>
      </c>
      <c r="I18" s="67">
        <f t="shared" si="3"/>
        <v>202.4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114</v>
      </c>
      <c r="C19" s="150" t="s">
        <v>105</v>
      </c>
      <c r="D19" s="150">
        <v>202.3</v>
      </c>
      <c r="E19" s="149"/>
      <c r="F19" s="67">
        <f t="shared" si="0"/>
        <v>202.3</v>
      </c>
      <c r="G19" s="67">
        <f t="shared" si="1"/>
        <v>0</v>
      </c>
      <c r="H19" s="67">
        <f t="shared" si="2"/>
        <v>0</v>
      </c>
      <c r="I19" s="67">
        <f t="shared" si="3"/>
        <v>202.3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51</v>
      </c>
      <c r="C20" s="150" t="s">
        <v>105</v>
      </c>
      <c r="D20" s="150"/>
      <c r="E20" s="149" t="s">
        <v>118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52</v>
      </c>
      <c r="C21" s="150" t="s">
        <v>105</v>
      </c>
      <c r="D21" s="150"/>
      <c r="E21" s="149" t="s">
        <v>118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115</v>
      </c>
      <c r="C22" s="150" t="s">
        <v>103</v>
      </c>
      <c r="D22" s="150">
        <v>203.9</v>
      </c>
      <c r="E22" s="150"/>
      <c r="F22" s="67">
        <f t="shared" si="0"/>
        <v>203.9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203.9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116</v>
      </c>
      <c r="C23" s="150" t="s">
        <v>103</v>
      </c>
      <c r="D23" s="150">
        <v>195.3</v>
      </c>
      <c r="E23" s="149"/>
      <c r="F23" s="67">
        <f t="shared" si="0"/>
        <v>195.3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195.3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117</v>
      </c>
      <c r="C24" s="150" t="s">
        <v>103</v>
      </c>
      <c r="D24" s="150">
        <v>179.3</v>
      </c>
      <c r="E24" s="149"/>
      <c r="F24" s="67">
        <f t="shared" si="0"/>
        <v>179.3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179.3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134</v>
      </c>
      <c r="C25" s="150" t="s">
        <v>103</v>
      </c>
      <c r="D25" s="150"/>
      <c r="E25" s="149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53</v>
      </c>
      <c r="C26" s="150" t="s">
        <v>103</v>
      </c>
      <c r="D26" s="150"/>
      <c r="E26" s="149" t="s">
        <v>118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54</v>
      </c>
      <c r="C27" s="150" t="s">
        <v>103</v>
      </c>
      <c r="D27" s="150"/>
      <c r="E27" s="149" t="s">
        <v>118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77</v>
      </c>
      <c r="C28" s="150" t="s">
        <v>74</v>
      </c>
      <c r="D28" s="150"/>
      <c r="E28" s="149"/>
      <c r="F28" s="67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1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78</v>
      </c>
      <c r="C29" s="150" t="s">
        <v>74</v>
      </c>
      <c r="D29" s="150"/>
      <c r="E29" s="149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79</v>
      </c>
      <c r="C30" s="150" t="s">
        <v>74</v>
      </c>
      <c r="D30" s="150"/>
      <c r="E30" s="149"/>
      <c r="F30" s="67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80</v>
      </c>
      <c r="C31" s="150" t="s">
        <v>74</v>
      </c>
      <c r="D31" s="150"/>
      <c r="E31" s="149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81</v>
      </c>
      <c r="C32" s="150" t="s">
        <v>74</v>
      </c>
      <c r="D32" s="150"/>
      <c r="E32" s="149" t="s">
        <v>118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82</v>
      </c>
      <c r="C33" s="150" t="s">
        <v>74</v>
      </c>
      <c r="D33" s="150"/>
      <c r="E33" s="149" t="s">
        <v>118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83</v>
      </c>
      <c r="C34" s="150" t="s">
        <v>75</v>
      </c>
      <c r="D34" s="150"/>
      <c r="E34" s="149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84</v>
      </c>
      <c r="C35" s="150" t="s">
        <v>75</v>
      </c>
      <c r="D35" s="150"/>
      <c r="E35" s="149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85</v>
      </c>
      <c r="C36" s="150" t="s">
        <v>75</v>
      </c>
      <c r="D36" s="150"/>
      <c r="E36" s="149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86</v>
      </c>
      <c r="C37" s="150" t="s">
        <v>75</v>
      </c>
      <c r="D37" s="150"/>
      <c r="E37" s="149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87</v>
      </c>
      <c r="C38" s="150" t="s">
        <v>75</v>
      </c>
      <c r="D38" s="150"/>
      <c r="E38" s="149" t="s">
        <v>118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55</v>
      </c>
      <c r="C39" s="150" t="s">
        <v>75</v>
      </c>
      <c r="D39" s="150"/>
      <c r="E39" s="149" t="s">
        <v>118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88</v>
      </c>
      <c r="C40" s="150" t="s">
        <v>76</v>
      </c>
      <c r="D40" s="150"/>
      <c r="E40" s="149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89</v>
      </c>
      <c r="C41" s="150" t="s">
        <v>76</v>
      </c>
      <c r="D41" s="150"/>
      <c r="E41" s="149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90</v>
      </c>
      <c r="C42" s="150" t="s">
        <v>76</v>
      </c>
      <c r="D42" s="150"/>
      <c r="E42" s="149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91</v>
      </c>
      <c r="C43" s="150" t="s">
        <v>76</v>
      </c>
      <c r="D43" s="150"/>
      <c r="E43" s="149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92</v>
      </c>
      <c r="C44" s="150" t="s">
        <v>76</v>
      </c>
      <c r="D44" s="150"/>
      <c r="E44" s="149" t="s">
        <v>118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93</v>
      </c>
      <c r="C45" s="150" t="s">
        <v>76</v>
      </c>
      <c r="D45" s="150"/>
      <c r="E45" s="149" t="s">
        <v>118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609.4</v>
      </c>
      <c r="H46" s="67">
        <f>SUM(H10:H45)</f>
        <v>4</v>
      </c>
      <c r="I46" s="67">
        <f>LARGE(I10:I45,1)+LARGE(I10:I45,2)+LARGE(I10:I45,3)</f>
        <v>616.9</v>
      </c>
      <c r="J46" s="67">
        <f>SUM(J10:J45)</f>
        <v>4</v>
      </c>
      <c r="K46" s="67">
        <f>LARGE(K10:K45,1)+LARGE(K10:K45,2)+LARGE(K10:K45,3)</f>
        <v>578.5</v>
      </c>
      <c r="L46" s="67">
        <f>SUM(L10:L45)</f>
        <v>4</v>
      </c>
      <c r="M46" s="67">
        <f>LARGE(M10:M45,1)+LARGE(M10:M45,2)+LARGE(M10:M45,3)</f>
        <v>0</v>
      </c>
      <c r="N46" s="67">
        <f>SUM(N10:N45)</f>
        <v>4</v>
      </c>
      <c r="O46" s="67">
        <f>LARGE(O10:O45,1)+LARGE(O10:O45,2)+LARGE(O10:O45,3)</f>
        <v>0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">
      <c r="C47" s="67" t="s">
        <v>64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202" t="str">
        <f>Übersicht!E4</f>
        <v xml:space="preserve">Eisten </v>
      </c>
      <c r="X1" s="202"/>
    </row>
    <row r="2" spans="1:29" x14ac:dyDescent="0.3">
      <c r="A2" s="106">
        <v>1</v>
      </c>
      <c r="B2" s="64" t="str">
        <f>'Wettkampf 1'!B2</f>
        <v>Werlte</v>
      </c>
      <c r="D2" s="73">
        <f>G46</f>
        <v>612.70000000000005</v>
      </c>
      <c r="E2" s="110" t="str">
        <f>IF(H46&gt;4,"Es sind zu viele Schützen in Wertung!"," ")</f>
        <v xml:space="preserve"> </v>
      </c>
      <c r="V2" s="107" t="s">
        <v>31</v>
      </c>
      <c r="W2" s="203" t="str">
        <f>Übersicht!E3</f>
        <v>08.09.</v>
      </c>
      <c r="X2" s="202"/>
    </row>
    <row r="3" spans="1:29" x14ac:dyDescent="0.3">
      <c r="A3" s="106">
        <v>2</v>
      </c>
      <c r="B3" s="64" t="str">
        <f>'Wettkampf 1'!B3</f>
        <v>Eisten</v>
      </c>
      <c r="D3" s="73">
        <f>I46</f>
        <v>624.9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Sögel</v>
      </c>
      <c r="D4" s="73">
        <f>K46</f>
        <v>398.20000000000005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205" t="s">
        <v>119</v>
      </c>
      <c r="X5" s="206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204" t="s">
        <v>120</v>
      </c>
      <c r="X6" s="204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207" t="s">
        <v>121</v>
      </c>
      <c r="X7" s="20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5" t="s">
        <v>32</v>
      </c>
      <c r="V9" s="196"/>
      <c r="W9" s="196"/>
      <c r="X9" s="197"/>
    </row>
    <row r="10" spans="1:29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152">
        <v>202.9</v>
      </c>
      <c r="E10" s="153"/>
      <c r="F10" s="68">
        <f>IF(E10="x","0",D10)</f>
        <v>202.9</v>
      </c>
      <c r="G10" s="69">
        <f>IF(C10=$B$2,F10,0)</f>
        <v>202.9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4">
        <v>100.9</v>
      </c>
      <c r="V10" s="154">
        <v>102</v>
      </c>
      <c r="W10" s="154"/>
      <c r="X10" s="87">
        <f>U10+V10+W10</f>
        <v>202.9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152">
        <v>205.4</v>
      </c>
      <c r="E11" s="153"/>
      <c r="F11" s="68">
        <f t="shared" ref="F11:F45" si="0">IF(E11="x","0",D11)</f>
        <v>205.4</v>
      </c>
      <c r="G11" s="69">
        <f t="shared" ref="G11:G45" si="1">IF(C11=$B$2,F11,0)</f>
        <v>205.4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5">
        <v>102.7</v>
      </c>
      <c r="V11" s="155">
        <v>102.7</v>
      </c>
      <c r="W11" s="155"/>
      <c r="X11" s="88">
        <f t="shared" ref="X11:X39" si="13">U11+V11+W11</f>
        <v>205.4</v>
      </c>
      <c r="Y11" s="70">
        <f t="shared" ref="Y11:Y39" si="14">IF(X11=D11,1,0)</f>
        <v>1</v>
      </c>
      <c r="Z11" s="70">
        <f t="shared" ref="Z11:Z39" si="15">IF(X11=0,0,1)</f>
        <v>1</v>
      </c>
      <c r="AA11" s="71" t="str">
        <f t="shared" ref="AA11:AA39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152">
        <v>204.4</v>
      </c>
      <c r="E12" s="153"/>
      <c r="F12" s="68">
        <f t="shared" si="0"/>
        <v>204.4</v>
      </c>
      <c r="G12" s="69">
        <f t="shared" si="1"/>
        <v>204.4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5">
        <v>103.1</v>
      </c>
      <c r="V12" s="155">
        <v>101.3</v>
      </c>
      <c r="W12" s="155"/>
      <c r="X12" s="88">
        <f t="shared" si="13"/>
        <v>204.39999999999998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152"/>
      <c r="E13" s="15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5"/>
      <c r="V13" s="155"/>
      <c r="W13" s="15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152"/>
      <c r="E14" s="153" t="s">
        <v>118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5"/>
      <c r="V14" s="155"/>
      <c r="W14" s="15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152"/>
      <c r="E15" s="153" t="s">
        <v>118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5"/>
      <c r="V15" s="155"/>
      <c r="W15" s="15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152">
        <v>207.5</v>
      </c>
      <c r="E16" s="153"/>
      <c r="F16" s="68">
        <f t="shared" si="0"/>
        <v>207.5</v>
      </c>
      <c r="G16" s="69">
        <f t="shared" si="1"/>
        <v>0</v>
      </c>
      <c r="H16" s="69">
        <f t="shared" si="2"/>
        <v>0</v>
      </c>
      <c r="I16" s="69">
        <f t="shared" si="3"/>
        <v>207.5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5">
        <v>104.5</v>
      </c>
      <c r="V16" s="155">
        <v>103</v>
      </c>
      <c r="W16" s="155"/>
      <c r="X16" s="88">
        <f t="shared" si="13"/>
        <v>207.5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152">
        <v>209.2</v>
      </c>
      <c r="E17" s="153"/>
      <c r="F17" s="68">
        <f t="shared" si="0"/>
        <v>209.2</v>
      </c>
      <c r="G17" s="69">
        <f t="shared" si="1"/>
        <v>0</v>
      </c>
      <c r="H17" s="69">
        <f t="shared" si="2"/>
        <v>0</v>
      </c>
      <c r="I17" s="69">
        <f t="shared" si="3"/>
        <v>209.2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5">
        <v>105.1</v>
      </c>
      <c r="V17" s="155">
        <v>104.1</v>
      </c>
      <c r="W17" s="155"/>
      <c r="X17" s="88">
        <f t="shared" si="13"/>
        <v>209.2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152">
        <v>208.2</v>
      </c>
      <c r="E18" s="153"/>
      <c r="F18" s="68">
        <f t="shared" si="0"/>
        <v>208.2</v>
      </c>
      <c r="G18" s="69">
        <f t="shared" si="1"/>
        <v>0</v>
      </c>
      <c r="H18" s="69">
        <f t="shared" si="2"/>
        <v>0</v>
      </c>
      <c r="I18" s="69">
        <f t="shared" si="3"/>
        <v>208.2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5">
        <v>104.6</v>
      </c>
      <c r="V18" s="155">
        <v>103.6</v>
      </c>
      <c r="W18" s="155"/>
      <c r="X18" s="88">
        <f t="shared" si="13"/>
        <v>208.2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152">
        <v>205.1</v>
      </c>
      <c r="E19" s="153"/>
      <c r="F19" s="68">
        <f t="shared" si="0"/>
        <v>205.1</v>
      </c>
      <c r="G19" s="69">
        <f t="shared" si="1"/>
        <v>0</v>
      </c>
      <c r="H19" s="69">
        <f t="shared" si="2"/>
        <v>0</v>
      </c>
      <c r="I19" s="69">
        <f t="shared" si="3"/>
        <v>205.1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5">
        <v>101</v>
      </c>
      <c r="V19" s="155">
        <v>104.1</v>
      </c>
      <c r="W19" s="155"/>
      <c r="X19" s="88">
        <f t="shared" si="13"/>
        <v>205.1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152"/>
      <c r="E20" s="153" t="s">
        <v>118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5"/>
      <c r="V20" s="155"/>
      <c r="W20" s="15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152"/>
      <c r="E21" s="153" t="s">
        <v>118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5"/>
      <c r="V21" s="155"/>
      <c r="W21" s="15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152">
        <v>203.9</v>
      </c>
      <c r="E22" s="153"/>
      <c r="F22" s="68">
        <f t="shared" si="0"/>
        <v>203.9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203.9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5">
        <v>101.6</v>
      </c>
      <c r="V22" s="155">
        <v>102.3</v>
      </c>
      <c r="W22" s="155"/>
      <c r="X22" s="88">
        <f t="shared" si="13"/>
        <v>203.89999999999998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152">
        <v>194.3</v>
      </c>
      <c r="E23" s="153"/>
      <c r="F23" s="68">
        <f t="shared" si="0"/>
        <v>194.3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194.3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5">
        <v>94.3</v>
      </c>
      <c r="V23" s="155">
        <v>100</v>
      </c>
      <c r="W23" s="155"/>
      <c r="X23" s="88">
        <f t="shared" si="13"/>
        <v>194.3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152"/>
      <c r="E24" s="15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5"/>
      <c r="V24" s="155"/>
      <c r="W24" s="15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152"/>
      <c r="E25" s="15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5"/>
      <c r="V25" s="155"/>
      <c r="W25" s="15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152"/>
      <c r="E26" s="153" t="s">
        <v>118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5"/>
      <c r="V26" s="155"/>
      <c r="W26" s="15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152"/>
      <c r="E27" s="153" t="s">
        <v>118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5"/>
      <c r="V27" s="155"/>
      <c r="W27" s="15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152"/>
      <c r="E28" s="15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5"/>
      <c r="V28" s="155"/>
      <c r="W28" s="15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152"/>
      <c r="E29" s="15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5"/>
      <c r="V29" s="155"/>
      <c r="W29" s="15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152"/>
      <c r="E30" s="15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5"/>
      <c r="V30" s="155"/>
      <c r="W30" s="15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152"/>
      <c r="E31" s="15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5"/>
      <c r="V31" s="155"/>
      <c r="W31" s="15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152"/>
      <c r="E32" s="153" t="s">
        <v>118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5"/>
      <c r="V32" s="155"/>
      <c r="W32" s="15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152"/>
      <c r="E33" s="153" t="s">
        <v>118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5"/>
      <c r="V33" s="155"/>
      <c r="W33" s="15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52"/>
      <c r="E34" s="15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5"/>
      <c r="V34" s="155"/>
      <c r="W34" s="15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52"/>
      <c r="E35" s="15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5"/>
      <c r="V35" s="155"/>
      <c r="W35" s="15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52"/>
      <c r="E36" s="15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5"/>
      <c r="V36" s="155"/>
      <c r="W36" s="15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52"/>
      <c r="E37" s="15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5"/>
      <c r="V37" s="155"/>
      <c r="W37" s="15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52"/>
      <c r="E38" s="153" t="s">
        <v>118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5"/>
      <c r="V38" s="155"/>
      <c r="W38" s="15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52"/>
      <c r="E39" s="153" t="s">
        <v>118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5"/>
      <c r="V39" s="155"/>
      <c r="W39" s="15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2"/>
      <c r="E40" s="15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55"/>
      <c r="V40" s="155"/>
      <c r="W40" s="15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2"/>
      <c r="E41" s="15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55"/>
      <c r="V41" s="155"/>
      <c r="W41" s="15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2"/>
      <c r="E42" s="15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55"/>
      <c r="V42" s="155"/>
      <c r="W42" s="15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2"/>
      <c r="E43" s="15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55"/>
      <c r="V43" s="155"/>
      <c r="W43" s="15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2"/>
      <c r="E44" s="153" t="s">
        <v>118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5"/>
      <c r="V44" s="155"/>
      <c r="W44" s="15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2"/>
      <c r="E45" s="153" t="s">
        <v>118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5"/>
      <c r="V45" s="155"/>
      <c r="W45" s="15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612.70000000000005</v>
      </c>
      <c r="H46" s="69">
        <f>SUM(H10:H45)</f>
        <v>4</v>
      </c>
      <c r="I46" s="69">
        <f>LARGE(I10:I45,1)+LARGE(I10:I45,2)+LARGE(I10:I45,3)</f>
        <v>624.9</v>
      </c>
      <c r="J46" s="69">
        <f>SUM(J10:J45)</f>
        <v>4</v>
      </c>
      <c r="K46" s="69">
        <f>LARGE(K10:K45,1)+LARGE(K10:K45,2)+LARGE(K10:K45,3)</f>
        <v>398.20000000000005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202" t="str">
        <f>Übersicht!F4</f>
        <v>Sögel</v>
      </c>
      <c r="X1" s="202"/>
    </row>
    <row r="2" spans="1:29" x14ac:dyDescent="0.3">
      <c r="A2" s="106">
        <v>1</v>
      </c>
      <c r="B2" s="64" t="str">
        <f>'Wettkampf 1'!B2</f>
        <v>Werlte</v>
      </c>
      <c r="D2" s="73">
        <f>G46</f>
        <v>609.1</v>
      </c>
      <c r="E2" s="110" t="str">
        <f>IF(H46&gt;4,"Es sind zu viele Schützen in Wertung!"," ")</f>
        <v xml:space="preserve"> </v>
      </c>
      <c r="V2" s="107" t="s">
        <v>31</v>
      </c>
      <c r="W2" s="203" t="str">
        <f>Übersicht!F3</f>
        <v>22.09.</v>
      </c>
      <c r="X2" s="202"/>
    </row>
    <row r="3" spans="1:29" x14ac:dyDescent="0.3">
      <c r="A3" s="106">
        <v>2</v>
      </c>
      <c r="B3" s="64" t="str">
        <f>'Wettkampf 1'!B3</f>
        <v>Eisten</v>
      </c>
      <c r="D3" s="73">
        <f>I46</f>
        <v>618.59999999999991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Sögel</v>
      </c>
      <c r="D4" s="73">
        <f>K46</f>
        <v>397.9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205" t="s">
        <v>122</v>
      </c>
      <c r="X5" s="206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204" t="s">
        <v>123</v>
      </c>
      <c r="X6" s="204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207" t="s">
        <v>122</v>
      </c>
      <c r="X7" s="20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5" t="s">
        <v>32</v>
      </c>
      <c r="V9" s="196"/>
      <c r="W9" s="196"/>
      <c r="X9" s="197"/>
    </row>
    <row r="10" spans="1:29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156">
        <v>201.1</v>
      </c>
      <c r="E10" s="157"/>
      <c r="F10" s="68">
        <f>IF(E10="x","0",D10)</f>
        <v>201.1</v>
      </c>
      <c r="G10" s="69">
        <f>IF(C10=$B$2,F10,0)</f>
        <v>201.1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8">
        <v>103.2</v>
      </c>
      <c r="V10" s="158">
        <v>97.9</v>
      </c>
      <c r="W10" s="158"/>
      <c r="X10" s="87">
        <f>U10+V10+W10</f>
        <v>201.10000000000002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156">
        <v>203.8</v>
      </c>
      <c r="E11" s="157"/>
      <c r="F11" s="68">
        <f t="shared" ref="F11:F45" si="0">IF(E11="x","0",D11)</f>
        <v>203.8</v>
      </c>
      <c r="G11" s="69">
        <f t="shared" ref="G11:G45" si="1">IF(C11=$B$2,F11,0)</f>
        <v>203.8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9">
        <v>100.1</v>
      </c>
      <c r="V11" s="159">
        <v>103.7</v>
      </c>
      <c r="W11" s="159"/>
      <c r="X11" s="88">
        <f t="shared" ref="X11:X45" si="13">U11+V11+W11</f>
        <v>203.8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156">
        <v>204.2</v>
      </c>
      <c r="E12" s="157"/>
      <c r="F12" s="68">
        <f t="shared" si="0"/>
        <v>204.2</v>
      </c>
      <c r="G12" s="69">
        <f t="shared" si="1"/>
        <v>204.2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9">
        <v>102.1</v>
      </c>
      <c r="V12" s="159">
        <v>102.1</v>
      </c>
      <c r="W12" s="159"/>
      <c r="X12" s="88">
        <f t="shared" si="13"/>
        <v>204.2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156">
        <v>163.4</v>
      </c>
      <c r="E13" s="157"/>
      <c r="F13" s="68">
        <f t="shared" si="0"/>
        <v>163.4</v>
      </c>
      <c r="G13" s="69">
        <f t="shared" si="1"/>
        <v>163.4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9">
        <v>96</v>
      </c>
      <c r="V13" s="159">
        <v>67.400000000000006</v>
      </c>
      <c r="W13" s="159"/>
      <c r="X13" s="88">
        <f t="shared" si="13"/>
        <v>163.4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156">
        <v>204.2</v>
      </c>
      <c r="E14" s="157" t="s">
        <v>118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9">
        <v>102.1</v>
      </c>
      <c r="V14" s="159">
        <v>102.1</v>
      </c>
      <c r="W14" s="159"/>
      <c r="X14" s="88">
        <f t="shared" si="13"/>
        <v>204.2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156"/>
      <c r="E15" s="157" t="s">
        <v>118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9"/>
      <c r="V15" s="159"/>
      <c r="W15" s="159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156">
        <v>205.3</v>
      </c>
      <c r="E16" s="157"/>
      <c r="F16" s="68">
        <f t="shared" si="0"/>
        <v>205.3</v>
      </c>
      <c r="G16" s="69">
        <f t="shared" si="1"/>
        <v>0</v>
      </c>
      <c r="H16" s="69">
        <f t="shared" si="2"/>
        <v>0</v>
      </c>
      <c r="I16" s="69">
        <f t="shared" si="3"/>
        <v>205.3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9">
        <v>102.5</v>
      </c>
      <c r="V16" s="159">
        <v>102.8</v>
      </c>
      <c r="W16" s="159"/>
      <c r="X16" s="88">
        <f t="shared" si="13"/>
        <v>205.3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156">
        <v>206.6</v>
      </c>
      <c r="E17" s="157"/>
      <c r="F17" s="68">
        <f t="shared" si="0"/>
        <v>206.6</v>
      </c>
      <c r="G17" s="69">
        <f t="shared" si="1"/>
        <v>0</v>
      </c>
      <c r="H17" s="69">
        <f t="shared" si="2"/>
        <v>0</v>
      </c>
      <c r="I17" s="69">
        <f t="shared" si="3"/>
        <v>206.6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9">
        <v>103.4</v>
      </c>
      <c r="V17" s="159">
        <v>103.2</v>
      </c>
      <c r="W17" s="159"/>
      <c r="X17" s="88">
        <f t="shared" si="13"/>
        <v>206.60000000000002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156">
        <v>206.7</v>
      </c>
      <c r="E18" s="157"/>
      <c r="F18" s="68">
        <f t="shared" si="0"/>
        <v>206.7</v>
      </c>
      <c r="G18" s="69">
        <f t="shared" si="1"/>
        <v>0</v>
      </c>
      <c r="H18" s="69">
        <f t="shared" si="2"/>
        <v>0</v>
      </c>
      <c r="I18" s="69">
        <f t="shared" si="3"/>
        <v>206.7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9">
        <v>102.8</v>
      </c>
      <c r="V18" s="159">
        <v>103.9</v>
      </c>
      <c r="W18" s="159"/>
      <c r="X18" s="88">
        <f t="shared" si="13"/>
        <v>206.7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156">
        <v>205.1</v>
      </c>
      <c r="E19" s="157"/>
      <c r="F19" s="68">
        <f t="shared" si="0"/>
        <v>205.1</v>
      </c>
      <c r="G19" s="69">
        <f t="shared" si="1"/>
        <v>0</v>
      </c>
      <c r="H19" s="69">
        <f t="shared" si="2"/>
        <v>0</v>
      </c>
      <c r="I19" s="69">
        <f t="shared" si="3"/>
        <v>205.1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9">
        <v>101.7</v>
      </c>
      <c r="V19" s="159">
        <v>103.4</v>
      </c>
      <c r="W19" s="159"/>
      <c r="X19" s="88">
        <f t="shared" si="13"/>
        <v>205.10000000000002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156"/>
      <c r="E20" s="157" t="s">
        <v>118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9"/>
      <c r="V20" s="159"/>
      <c r="W20" s="159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156"/>
      <c r="E21" s="157" t="s">
        <v>118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9"/>
      <c r="V21" s="159"/>
      <c r="W21" s="159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156">
        <v>210.5</v>
      </c>
      <c r="E22" s="157"/>
      <c r="F22" s="68">
        <f t="shared" si="0"/>
        <v>210.5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210.5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9">
        <v>104.8</v>
      </c>
      <c r="V22" s="159">
        <v>105.7</v>
      </c>
      <c r="W22" s="159"/>
      <c r="X22" s="88">
        <f t="shared" si="13"/>
        <v>210.5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156">
        <v>187.4</v>
      </c>
      <c r="E23" s="157"/>
      <c r="F23" s="68">
        <f t="shared" si="0"/>
        <v>187.4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187.4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9">
        <v>96.7</v>
      </c>
      <c r="V23" s="159">
        <v>90.7</v>
      </c>
      <c r="W23" s="159"/>
      <c r="X23" s="88">
        <f t="shared" si="13"/>
        <v>187.4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156"/>
      <c r="E24" s="157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9"/>
      <c r="V24" s="159"/>
      <c r="W24" s="159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156"/>
      <c r="E25" s="157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9"/>
      <c r="V25" s="159"/>
      <c r="W25" s="159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156"/>
      <c r="E26" s="157" t="s">
        <v>118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9"/>
      <c r="V26" s="159"/>
      <c r="W26" s="159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156"/>
      <c r="E27" s="157" t="s">
        <v>118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9"/>
      <c r="V27" s="159"/>
      <c r="W27" s="159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156"/>
      <c r="E28" s="157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9"/>
      <c r="V28" s="159"/>
      <c r="W28" s="159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156"/>
      <c r="E29" s="157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9"/>
      <c r="V29" s="159"/>
      <c r="W29" s="159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156"/>
      <c r="E30" s="157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9"/>
      <c r="V30" s="159"/>
      <c r="W30" s="159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156"/>
      <c r="E31" s="157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9"/>
      <c r="V31" s="159"/>
      <c r="W31" s="159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156"/>
      <c r="E32" s="157" t="s">
        <v>118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9"/>
      <c r="V32" s="159"/>
      <c r="W32" s="159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156"/>
      <c r="E33" s="157" t="s">
        <v>118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9"/>
      <c r="V33" s="159"/>
      <c r="W33" s="159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56"/>
      <c r="E34" s="157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9"/>
      <c r="V34" s="159"/>
      <c r="W34" s="159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56"/>
      <c r="E35" s="157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9"/>
      <c r="V35" s="159"/>
      <c r="W35" s="159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56"/>
      <c r="E36" s="157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9"/>
      <c r="V36" s="159"/>
      <c r="W36" s="159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56"/>
      <c r="E37" s="157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9"/>
      <c r="V37" s="159"/>
      <c r="W37" s="159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56"/>
      <c r="E38" s="157" t="s">
        <v>118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9"/>
      <c r="V38" s="159"/>
      <c r="W38" s="159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56"/>
      <c r="E39" s="157" t="s">
        <v>118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9"/>
      <c r="V39" s="159"/>
      <c r="W39" s="159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6"/>
      <c r="E40" s="157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59"/>
      <c r="V40" s="159"/>
      <c r="W40" s="159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6"/>
      <c r="E41" s="157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59"/>
      <c r="V41" s="159"/>
      <c r="W41" s="159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6"/>
      <c r="E42" s="157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59"/>
      <c r="V42" s="159"/>
      <c r="W42" s="159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6"/>
      <c r="E43" s="157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59"/>
      <c r="V43" s="159"/>
      <c r="W43" s="159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6"/>
      <c r="E44" s="157" t="s">
        <v>118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9"/>
      <c r="V44" s="159"/>
      <c r="W44" s="159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6"/>
      <c r="E45" s="157" t="s">
        <v>118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9"/>
      <c r="V45" s="159"/>
      <c r="W45" s="159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609.1</v>
      </c>
      <c r="H46" s="69">
        <f>SUM(H10:H45)</f>
        <v>4</v>
      </c>
      <c r="I46" s="69">
        <f>LARGE(I10:I45,1)+LARGE(I10:I45,2)+LARGE(I10:I45,3)</f>
        <v>618.59999999999991</v>
      </c>
      <c r="J46" s="69">
        <f>SUM(J10:J45)</f>
        <v>4</v>
      </c>
      <c r="K46" s="69">
        <f>LARGE(K10:K45,1)+LARGE(K10:K45,2)+LARGE(K10:K45,3)</f>
        <v>397.9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40" sqref="T4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202" t="str">
        <f>Übersicht!G4</f>
        <v xml:space="preserve">Werlte </v>
      </c>
      <c r="X1" s="202"/>
    </row>
    <row r="2" spans="1:29" x14ac:dyDescent="0.3">
      <c r="A2" s="106">
        <v>1</v>
      </c>
      <c r="B2" s="64" t="str">
        <f>'Wettkampf 1'!B2</f>
        <v>Werlte</v>
      </c>
      <c r="D2" s="73">
        <f>G46</f>
        <v>619.4</v>
      </c>
      <c r="E2" s="110" t="str">
        <f>IF(H46&gt;4,"Es sind zu viele Schützen in Wertung!"," ")</f>
        <v xml:space="preserve"> </v>
      </c>
      <c r="V2" s="107" t="s">
        <v>31</v>
      </c>
      <c r="W2" s="203" t="str">
        <f>Übersicht!G3</f>
        <v>06.10.</v>
      </c>
      <c r="X2" s="202"/>
    </row>
    <row r="3" spans="1:29" x14ac:dyDescent="0.3">
      <c r="A3" s="106">
        <v>2</v>
      </c>
      <c r="B3" s="64" t="str">
        <f>'Wettkampf 1'!B3</f>
        <v>Eisten</v>
      </c>
      <c r="D3" s="73">
        <f>I46</f>
        <v>616.9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Sögel</v>
      </c>
      <c r="D4" s="73">
        <f>K46</f>
        <v>387.20000000000005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200" t="s">
        <v>106</v>
      </c>
      <c r="X5" s="201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209" t="s">
        <v>107</v>
      </c>
      <c r="X6" s="20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210" t="s">
        <v>106</v>
      </c>
      <c r="X7" s="21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5" t="s">
        <v>32</v>
      </c>
      <c r="V9" s="196"/>
      <c r="W9" s="196"/>
      <c r="X9" s="197"/>
    </row>
    <row r="10" spans="1:29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160">
        <v>195.1</v>
      </c>
      <c r="E10" s="161"/>
      <c r="F10" s="68">
        <f>IF(E10="x","0",D10)</f>
        <v>195.1</v>
      </c>
      <c r="G10" s="69">
        <f>IF(C10=$B$2,F10,0)</f>
        <v>195.1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2">
        <v>96.2</v>
      </c>
      <c r="V10" s="162">
        <v>98.9</v>
      </c>
      <c r="W10" s="162"/>
      <c r="X10" s="87">
        <f>U10+V10+W10</f>
        <v>195.10000000000002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160">
        <v>206.4</v>
      </c>
      <c r="E11" s="161"/>
      <c r="F11" s="68">
        <f t="shared" ref="F11:F45" si="0">IF(E11="x","0",D11)</f>
        <v>206.4</v>
      </c>
      <c r="G11" s="69">
        <f t="shared" ref="G11:G45" si="1">IF(C11=$B$2,F11,0)</f>
        <v>206.4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3">
        <v>102.7</v>
      </c>
      <c r="V11" s="163">
        <v>103.7</v>
      </c>
      <c r="W11" s="163"/>
      <c r="X11" s="88">
        <f t="shared" ref="X11:X45" si="13">U11+V11+W11</f>
        <v>206.4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160">
        <v>206.1</v>
      </c>
      <c r="E12" s="161"/>
      <c r="F12" s="68">
        <f t="shared" si="0"/>
        <v>206.1</v>
      </c>
      <c r="G12" s="69">
        <f t="shared" si="1"/>
        <v>206.1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3">
        <v>101.8</v>
      </c>
      <c r="V12" s="163">
        <v>104.3</v>
      </c>
      <c r="W12" s="163"/>
      <c r="X12" s="88">
        <f t="shared" si="13"/>
        <v>206.1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160">
        <v>206.9</v>
      </c>
      <c r="E13" s="161"/>
      <c r="F13" s="68">
        <f t="shared" si="0"/>
        <v>206.9</v>
      </c>
      <c r="G13" s="69">
        <f t="shared" si="1"/>
        <v>206.9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3">
        <v>102.8</v>
      </c>
      <c r="V13" s="163">
        <v>104.1</v>
      </c>
      <c r="W13" s="163"/>
      <c r="X13" s="88">
        <f t="shared" si="13"/>
        <v>206.89999999999998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160"/>
      <c r="E14" s="161" t="s">
        <v>118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3"/>
      <c r="V14" s="163"/>
      <c r="W14" s="163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160"/>
      <c r="E15" s="161" t="s">
        <v>118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3"/>
      <c r="V15" s="163"/>
      <c r="W15" s="163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160">
        <v>207.1</v>
      </c>
      <c r="E16" s="161"/>
      <c r="F16" s="68">
        <f t="shared" si="0"/>
        <v>207.1</v>
      </c>
      <c r="G16" s="69">
        <f t="shared" si="1"/>
        <v>0</v>
      </c>
      <c r="H16" s="69">
        <f t="shared" si="2"/>
        <v>0</v>
      </c>
      <c r="I16" s="69">
        <f t="shared" si="3"/>
        <v>207.1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3">
        <v>102.7</v>
      </c>
      <c r="V16" s="163">
        <v>104.4</v>
      </c>
      <c r="W16" s="163"/>
      <c r="X16" s="88">
        <f t="shared" si="13"/>
        <v>207.10000000000002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160">
        <v>206.1</v>
      </c>
      <c r="E17" s="161"/>
      <c r="F17" s="68">
        <f t="shared" si="0"/>
        <v>206.1</v>
      </c>
      <c r="G17" s="69">
        <f t="shared" si="1"/>
        <v>0</v>
      </c>
      <c r="H17" s="69">
        <f t="shared" si="2"/>
        <v>0</v>
      </c>
      <c r="I17" s="69">
        <f t="shared" si="3"/>
        <v>206.1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3">
        <v>102.3</v>
      </c>
      <c r="V17" s="163">
        <v>103.8</v>
      </c>
      <c r="W17" s="163"/>
      <c r="X17" s="88">
        <f t="shared" si="13"/>
        <v>206.1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160">
        <v>203.7</v>
      </c>
      <c r="E18" s="161"/>
      <c r="F18" s="68">
        <f t="shared" si="0"/>
        <v>203.7</v>
      </c>
      <c r="G18" s="69">
        <f t="shared" si="1"/>
        <v>0</v>
      </c>
      <c r="H18" s="69">
        <f t="shared" si="2"/>
        <v>0</v>
      </c>
      <c r="I18" s="69">
        <f t="shared" si="3"/>
        <v>203.7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3">
        <v>101.3</v>
      </c>
      <c r="V18" s="163">
        <v>102.4</v>
      </c>
      <c r="W18" s="163"/>
      <c r="X18" s="88">
        <f t="shared" si="13"/>
        <v>203.7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160">
        <v>199.7</v>
      </c>
      <c r="E19" s="161"/>
      <c r="F19" s="68">
        <f t="shared" si="0"/>
        <v>199.7</v>
      </c>
      <c r="G19" s="69">
        <f t="shared" si="1"/>
        <v>0</v>
      </c>
      <c r="H19" s="69">
        <f t="shared" si="2"/>
        <v>0</v>
      </c>
      <c r="I19" s="69">
        <f t="shared" si="3"/>
        <v>199.7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3">
        <v>99.2</v>
      </c>
      <c r="V19" s="163">
        <v>100.5</v>
      </c>
      <c r="W19" s="163"/>
      <c r="X19" s="88">
        <f t="shared" si="13"/>
        <v>199.7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160"/>
      <c r="E20" s="161" t="s">
        <v>118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3"/>
      <c r="V20" s="163"/>
      <c r="W20" s="163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160"/>
      <c r="E21" s="161" t="s">
        <v>118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3"/>
      <c r="V21" s="163"/>
      <c r="W21" s="163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160">
        <v>204.4</v>
      </c>
      <c r="E22" s="161"/>
      <c r="F22" s="68">
        <f t="shared" si="0"/>
        <v>204.4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204.4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3">
        <v>103.7</v>
      </c>
      <c r="V22" s="163">
        <v>100.7</v>
      </c>
      <c r="W22" s="163"/>
      <c r="X22" s="88">
        <f t="shared" si="13"/>
        <v>204.4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160">
        <v>182.8</v>
      </c>
      <c r="E23" s="161"/>
      <c r="F23" s="68">
        <f t="shared" si="0"/>
        <v>182.8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182.8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3">
        <v>91.6</v>
      </c>
      <c r="V23" s="163">
        <v>91.2</v>
      </c>
      <c r="W23" s="163"/>
      <c r="X23" s="88">
        <f t="shared" si="13"/>
        <v>182.8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160">
        <v>0</v>
      </c>
      <c r="E24" s="161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3"/>
      <c r="V24" s="163"/>
      <c r="W24" s="163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160"/>
      <c r="E25" s="161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3"/>
      <c r="V25" s="163"/>
      <c r="W25" s="163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160"/>
      <c r="E26" s="161" t="s">
        <v>118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3"/>
      <c r="V26" s="163"/>
      <c r="W26" s="163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160"/>
      <c r="E27" s="161" t="s">
        <v>118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3"/>
      <c r="V27" s="163"/>
      <c r="W27" s="163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160"/>
      <c r="E28" s="161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3"/>
      <c r="V28" s="163"/>
      <c r="W28" s="163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160"/>
      <c r="E29" s="161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3"/>
      <c r="V29" s="163"/>
      <c r="W29" s="163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160"/>
      <c r="E30" s="161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3"/>
      <c r="V30" s="163"/>
      <c r="W30" s="163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160"/>
      <c r="E31" s="161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3"/>
      <c r="V31" s="163"/>
      <c r="W31" s="163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160"/>
      <c r="E32" s="161" t="s">
        <v>118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3"/>
      <c r="V32" s="163"/>
      <c r="W32" s="163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160"/>
      <c r="E33" s="161" t="s">
        <v>118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3"/>
      <c r="V33" s="163"/>
      <c r="W33" s="163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60"/>
      <c r="E34" s="161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3"/>
      <c r="V34" s="163"/>
      <c r="W34" s="163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60"/>
      <c r="E35" s="161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3"/>
      <c r="V35" s="163"/>
      <c r="W35" s="163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60"/>
      <c r="E36" s="161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3"/>
      <c r="V36" s="163"/>
      <c r="W36" s="163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60"/>
      <c r="E37" s="161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3"/>
      <c r="V37" s="163"/>
      <c r="W37" s="163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60"/>
      <c r="E38" s="161" t="s">
        <v>118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3"/>
      <c r="V38" s="163"/>
      <c r="W38" s="163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60"/>
      <c r="E39" s="161" t="s">
        <v>118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3"/>
      <c r="V39" s="163"/>
      <c r="W39" s="163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0"/>
      <c r="E40" s="161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63"/>
      <c r="V40" s="163"/>
      <c r="W40" s="163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0"/>
      <c r="E41" s="161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63"/>
      <c r="V41" s="163"/>
      <c r="W41" s="163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0"/>
      <c r="E42" s="161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63"/>
      <c r="V42" s="163"/>
      <c r="W42" s="163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0"/>
      <c r="E43" s="161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63"/>
      <c r="V43" s="163"/>
      <c r="W43" s="163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0"/>
      <c r="E44" s="161" t="s">
        <v>118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63"/>
      <c r="V44" s="163"/>
      <c r="W44" s="163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0"/>
      <c r="E45" s="161" t="s">
        <v>118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3"/>
      <c r="V45" s="163"/>
      <c r="W45" s="163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619.4</v>
      </c>
      <c r="H46" s="69">
        <f>SUM(H10:H45)</f>
        <v>4</v>
      </c>
      <c r="I46" s="69">
        <f>LARGE(I10:I45,1)+LARGE(I10:I45,2)+LARGE(I10:I45,3)</f>
        <v>616.9</v>
      </c>
      <c r="J46" s="69">
        <f>SUM(J10:J45)</f>
        <v>4</v>
      </c>
      <c r="K46" s="69">
        <f>LARGE(K10:K45,1)+LARGE(K10:K45,2)+LARGE(K10:K45,3)</f>
        <v>387.20000000000005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algorithmName="SHA-512" hashValue="OsrpLkxgNE/87ZPrJARs3Q+H7sjgzb4wQE6pQkT4/Y7qANiTnTXTCubK0qRYrOIvjc5uCjNf1iD4aivGQUOYRw==" saltValue="ePIx7RffuDiJxIoMeG2XQA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D3"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202" t="str">
        <f>Übersicht!H4</f>
        <v xml:space="preserve">Eisten </v>
      </c>
      <c r="X1" s="202"/>
    </row>
    <row r="2" spans="1:29" x14ac:dyDescent="0.3">
      <c r="A2" s="106">
        <v>1</v>
      </c>
      <c r="B2" s="64" t="str">
        <f>'Wettkampf 1'!B2</f>
        <v>Werlte</v>
      </c>
      <c r="D2" s="73">
        <f>G46</f>
        <v>615.1</v>
      </c>
      <c r="E2" s="110" t="str">
        <f>IF(H46&gt;4,"Es sind zu viele Schützen in Wertung!"," ")</f>
        <v xml:space="preserve"> </v>
      </c>
      <c r="V2" s="107" t="s">
        <v>31</v>
      </c>
      <c r="W2" s="203" t="str">
        <f>Übersicht!H3</f>
        <v>20.10.</v>
      </c>
      <c r="X2" s="202"/>
    </row>
    <row r="3" spans="1:29" x14ac:dyDescent="0.3">
      <c r="A3" s="106">
        <v>2</v>
      </c>
      <c r="B3" s="64" t="str">
        <f>'Wettkampf 1'!B3</f>
        <v>Eisten</v>
      </c>
      <c r="D3" s="73">
        <f>I46</f>
        <v>618.79999999999995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Sögel</v>
      </c>
      <c r="D4" s="73">
        <f>K46</f>
        <v>406.29999999999995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205" t="s">
        <v>125</v>
      </c>
      <c r="X5" s="206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204" t="s">
        <v>120</v>
      </c>
      <c r="X6" s="204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207" t="s">
        <v>119</v>
      </c>
      <c r="X7" s="20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5" t="s">
        <v>32</v>
      </c>
      <c r="V9" s="196"/>
      <c r="W9" s="196"/>
      <c r="X9" s="197"/>
    </row>
    <row r="10" spans="1:29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164">
        <v>204.1</v>
      </c>
      <c r="E10" s="165"/>
      <c r="F10" s="68">
        <f>IF(E10="x","0",D10)</f>
        <v>204.1</v>
      </c>
      <c r="G10" s="69">
        <f>IF(C10=$B$2,F10,0)</f>
        <v>204.1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6">
        <v>100.7</v>
      </c>
      <c r="V10" s="166">
        <v>103.4</v>
      </c>
      <c r="W10" s="166"/>
      <c r="X10" s="87">
        <f>U10+V10+W10</f>
        <v>204.10000000000002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164">
        <v>206</v>
      </c>
      <c r="E11" s="165"/>
      <c r="F11" s="68">
        <f t="shared" ref="F11:F45" si="0">IF(E11="x","0",D11)</f>
        <v>206</v>
      </c>
      <c r="G11" s="69">
        <f t="shared" ref="G11:G45" si="1">IF(C11=$B$2,F11,0)</f>
        <v>206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7">
        <v>103.4</v>
      </c>
      <c r="V11" s="167">
        <v>102.6</v>
      </c>
      <c r="W11" s="167"/>
      <c r="X11" s="88">
        <f t="shared" ref="X11:X45" si="13">U11+V11+W11</f>
        <v>206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164">
        <v>205</v>
      </c>
      <c r="E12" s="165"/>
      <c r="F12" s="68">
        <f t="shared" si="0"/>
        <v>205</v>
      </c>
      <c r="G12" s="69">
        <f t="shared" si="1"/>
        <v>205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7">
        <v>99.6</v>
      </c>
      <c r="V12" s="167">
        <v>105.4</v>
      </c>
      <c r="W12" s="167"/>
      <c r="X12" s="88">
        <f t="shared" si="13"/>
        <v>205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164">
        <v>203.9</v>
      </c>
      <c r="E13" s="165"/>
      <c r="F13" s="68">
        <f t="shared" si="0"/>
        <v>203.9</v>
      </c>
      <c r="G13" s="69">
        <f t="shared" si="1"/>
        <v>203.9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7">
        <v>101.1</v>
      </c>
      <c r="V13" s="167">
        <v>102.8</v>
      </c>
      <c r="W13" s="167"/>
      <c r="X13" s="88">
        <f t="shared" si="13"/>
        <v>203.89999999999998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164"/>
      <c r="E14" s="165" t="s">
        <v>118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7"/>
      <c r="V14" s="167"/>
      <c r="W14" s="167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164"/>
      <c r="E15" s="165" t="s">
        <v>118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7"/>
      <c r="V15" s="167"/>
      <c r="W15" s="167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164">
        <v>206.9</v>
      </c>
      <c r="E16" s="165"/>
      <c r="F16" s="68">
        <f t="shared" si="0"/>
        <v>206.9</v>
      </c>
      <c r="G16" s="69">
        <f t="shared" si="1"/>
        <v>0</v>
      </c>
      <c r="H16" s="69">
        <f t="shared" si="2"/>
        <v>0</v>
      </c>
      <c r="I16" s="69">
        <f t="shared" si="3"/>
        <v>206.9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7">
        <v>103.1</v>
      </c>
      <c r="V16" s="167">
        <v>103.8</v>
      </c>
      <c r="W16" s="167"/>
      <c r="X16" s="88">
        <f t="shared" si="13"/>
        <v>206.89999999999998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164">
        <v>207.1</v>
      </c>
      <c r="E17" s="165"/>
      <c r="F17" s="68">
        <f t="shared" si="0"/>
        <v>207.1</v>
      </c>
      <c r="G17" s="69">
        <f t="shared" si="1"/>
        <v>0</v>
      </c>
      <c r="H17" s="69">
        <f t="shared" si="2"/>
        <v>0</v>
      </c>
      <c r="I17" s="69">
        <f t="shared" si="3"/>
        <v>207.1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7">
        <v>103.5</v>
      </c>
      <c r="V17" s="167">
        <v>103.6</v>
      </c>
      <c r="W17" s="167"/>
      <c r="X17" s="88">
        <f t="shared" si="13"/>
        <v>207.1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164">
        <v>204.8</v>
      </c>
      <c r="E18" s="165"/>
      <c r="F18" s="68">
        <f t="shared" si="0"/>
        <v>204.8</v>
      </c>
      <c r="G18" s="69">
        <f t="shared" si="1"/>
        <v>0</v>
      </c>
      <c r="H18" s="69">
        <f t="shared" si="2"/>
        <v>0</v>
      </c>
      <c r="I18" s="69">
        <f t="shared" si="3"/>
        <v>204.8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7">
        <v>101.6</v>
      </c>
      <c r="V18" s="167">
        <v>103.2</v>
      </c>
      <c r="W18" s="167"/>
      <c r="X18" s="88">
        <f t="shared" si="13"/>
        <v>204.8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164">
        <v>200.5</v>
      </c>
      <c r="E19" s="165"/>
      <c r="F19" s="68">
        <f t="shared" si="0"/>
        <v>200.5</v>
      </c>
      <c r="G19" s="69">
        <f t="shared" si="1"/>
        <v>0</v>
      </c>
      <c r="H19" s="69">
        <f t="shared" si="2"/>
        <v>0</v>
      </c>
      <c r="I19" s="69">
        <f t="shared" si="3"/>
        <v>200.5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7">
        <v>100.7</v>
      </c>
      <c r="V19" s="167">
        <v>99.8</v>
      </c>
      <c r="W19" s="167"/>
      <c r="X19" s="88">
        <f t="shared" si="13"/>
        <v>200.5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164"/>
      <c r="E20" s="165" t="s">
        <v>118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7"/>
      <c r="V20" s="167"/>
      <c r="W20" s="167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164"/>
      <c r="E21" s="165" t="s">
        <v>118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7"/>
      <c r="V21" s="167"/>
      <c r="W21" s="167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164">
        <v>209.7</v>
      </c>
      <c r="E22" s="165"/>
      <c r="F22" s="68">
        <f t="shared" si="0"/>
        <v>209.7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209.7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7">
        <v>105.2</v>
      </c>
      <c r="V22" s="167">
        <v>104.5</v>
      </c>
      <c r="W22" s="167"/>
      <c r="X22" s="88">
        <f t="shared" si="13"/>
        <v>209.7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164">
        <v>196.6</v>
      </c>
      <c r="E23" s="165"/>
      <c r="F23" s="68">
        <f t="shared" si="0"/>
        <v>196.6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196.6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7">
        <v>95</v>
      </c>
      <c r="V23" s="167">
        <v>101.6</v>
      </c>
      <c r="W23" s="167"/>
      <c r="X23" s="88">
        <f t="shared" si="13"/>
        <v>196.6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164"/>
      <c r="E24" s="165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7"/>
      <c r="V24" s="167"/>
      <c r="W24" s="167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164"/>
      <c r="E25" s="165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7"/>
      <c r="V25" s="167"/>
      <c r="W25" s="167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164"/>
      <c r="E26" s="165" t="s">
        <v>118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7"/>
      <c r="V26" s="167"/>
      <c r="W26" s="167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164"/>
      <c r="E27" s="165" t="s">
        <v>118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7"/>
      <c r="V27" s="167"/>
      <c r="W27" s="167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164"/>
      <c r="E28" s="165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7"/>
      <c r="V28" s="167"/>
      <c r="W28" s="167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164"/>
      <c r="E29" s="165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7"/>
      <c r="V29" s="167"/>
      <c r="W29" s="167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164"/>
      <c r="E30" s="165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7"/>
      <c r="V30" s="167"/>
      <c r="W30" s="167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164"/>
      <c r="E31" s="165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7"/>
      <c r="V31" s="167"/>
      <c r="W31" s="167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164"/>
      <c r="E32" s="165" t="s">
        <v>118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7"/>
      <c r="V32" s="167"/>
      <c r="W32" s="167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164"/>
      <c r="E33" s="165" t="s">
        <v>118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7"/>
      <c r="V33" s="167"/>
      <c r="W33" s="167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64"/>
      <c r="E34" s="165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7"/>
      <c r="V34" s="167"/>
      <c r="W34" s="167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64"/>
      <c r="E35" s="165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7"/>
      <c r="V35" s="167"/>
      <c r="W35" s="167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64"/>
      <c r="E36" s="165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7"/>
      <c r="V36" s="167"/>
      <c r="W36" s="167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64"/>
      <c r="E37" s="165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7"/>
      <c r="V37" s="167"/>
      <c r="W37" s="167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64"/>
      <c r="E38" s="165" t="s">
        <v>118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7"/>
      <c r="V38" s="167"/>
      <c r="W38" s="167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64"/>
      <c r="E39" s="165" t="s">
        <v>118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7"/>
      <c r="V39" s="167"/>
      <c r="W39" s="167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4"/>
      <c r="E40" s="165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67"/>
      <c r="V40" s="167"/>
      <c r="W40" s="167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4"/>
      <c r="E41" s="165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67"/>
      <c r="V41" s="167"/>
      <c r="W41" s="167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4"/>
      <c r="E42" s="165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67"/>
      <c r="V42" s="167"/>
      <c r="W42" s="167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4"/>
      <c r="E43" s="165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67"/>
      <c r="V43" s="167"/>
      <c r="W43" s="167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4"/>
      <c r="E44" s="165" t="s">
        <v>118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67"/>
      <c r="V44" s="167"/>
      <c r="W44" s="167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4"/>
      <c r="E45" s="165" t="s">
        <v>118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7"/>
      <c r="V45" s="167"/>
      <c r="W45" s="167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615.1</v>
      </c>
      <c r="H46" s="69">
        <f>SUM(H10:H45)</f>
        <v>4</v>
      </c>
      <c r="I46" s="69">
        <f>LARGE(I10:I45,1)+LARGE(I10:I45,2)+LARGE(I10:I45,3)</f>
        <v>618.79999999999995</v>
      </c>
      <c r="J46" s="69">
        <f>SUM(J10:J45)</f>
        <v>4</v>
      </c>
      <c r="K46" s="69">
        <f>LARGE(K10:K45,1)+LARGE(K10:K45,2)+LARGE(K10:K45,3)</f>
        <v>406.29999999999995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algorithmName="SHA-512" hashValue="gILDqN+pfgXeFywvOy8sG7PRFVfI7svLRN+CI0ef3ehztNSrka1jKgkc9G4BC7X/YFXb109HFM2IXN1ptR7JDg==" saltValue="AeTm1Yap5Fw20hQBj93KmQ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T43" sqref="T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202" t="str">
        <f>Übersicht!I4</f>
        <v>Sögel</v>
      </c>
      <c r="X1" s="202"/>
    </row>
    <row r="2" spans="1:27" x14ac:dyDescent="0.3">
      <c r="A2" s="106">
        <v>1</v>
      </c>
      <c r="B2" s="64" t="str">
        <f>'Wettkampf 1'!B2</f>
        <v>Werlte</v>
      </c>
      <c r="D2" s="73">
        <f>G46</f>
        <v>617.79999999999995</v>
      </c>
      <c r="E2" s="110" t="str">
        <f>IF(H46&gt;4,"Es sind zu viele Schützen in Wertung!"," ")</f>
        <v xml:space="preserve"> </v>
      </c>
      <c r="V2" s="107" t="s">
        <v>31</v>
      </c>
      <c r="W2" s="203" t="str">
        <f>Übersicht!I3</f>
        <v>24.11.</v>
      </c>
      <c r="X2" s="202"/>
    </row>
    <row r="3" spans="1:27" x14ac:dyDescent="0.3">
      <c r="A3" s="106">
        <v>2</v>
      </c>
      <c r="B3" s="64" t="str">
        <f>'Wettkampf 1'!B3</f>
        <v>Eisten</v>
      </c>
      <c r="D3" s="73">
        <f>I46</f>
        <v>622.79999999999995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Sögel</v>
      </c>
      <c r="D4" s="73">
        <f>K46</f>
        <v>401.1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205" t="s">
        <v>126</v>
      </c>
      <c r="X5" s="206"/>
      <c r="Y5" s="76"/>
    </row>
    <row r="6" spans="1:27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204" t="s">
        <v>127</v>
      </c>
      <c r="X6" s="204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207" t="s">
        <v>126</v>
      </c>
      <c r="X7" s="20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5" t="s">
        <v>32</v>
      </c>
      <c r="V9" s="196"/>
      <c r="W9" s="196"/>
      <c r="X9" s="197"/>
    </row>
    <row r="10" spans="1:27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168">
        <v>202.4</v>
      </c>
      <c r="E10" s="169"/>
      <c r="F10" s="68">
        <f>IF(E10="x","0",D10)</f>
        <v>202.4</v>
      </c>
      <c r="G10" s="69">
        <f>IF(C10=$B$2,F10,0)</f>
        <v>202.4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70">
        <v>100.8</v>
      </c>
      <c r="V10" s="170">
        <v>101.6</v>
      </c>
      <c r="W10" s="170"/>
      <c r="X10" s="87">
        <f>U10+V10+W10</f>
        <v>202.39999999999998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168">
        <v>209.6</v>
      </c>
      <c r="E11" s="169"/>
      <c r="F11" s="68">
        <f t="shared" ref="F11:F45" si="0">IF(E11="x","0",D11)</f>
        <v>209.6</v>
      </c>
      <c r="G11" s="69">
        <f t="shared" ref="G11:G45" si="1">IF(C11=$B$2,F11,0)</f>
        <v>209.6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71">
        <v>105.9</v>
      </c>
      <c r="V11" s="171">
        <v>103.7</v>
      </c>
      <c r="W11" s="171"/>
      <c r="X11" s="88">
        <f t="shared" ref="X11:X45" si="13">U11+V11+W11</f>
        <v>209.60000000000002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168">
        <v>201.4</v>
      </c>
      <c r="E12" s="169"/>
      <c r="F12" s="68">
        <f t="shared" si="0"/>
        <v>201.4</v>
      </c>
      <c r="G12" s="69">
        <f t="shared" si="1"/>
        <v>201.4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71">
        <v>102</v>
      </c>
      <c r="V12" s="171">
        <v>99.4</v>
      </c>
      <c r="W12" s="171"/>
      <c r="X12" s="88">
        <f t="shared" si="13"/>
        <v>201.4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168">
        <v>205.8</v>
      </c>
      <c r="E13" s="169"/>
      <c r="F13" s="68">
        <f t="shared" si="0"/>
        <v>205.8</v>
      </c>
      <c r="G13" s="69">
        <f t="shared" si="1"/>
        <v>205.8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71">
        <v>103.4</v>
      </c>
      <c r="V13" s="171">
        <v>102.4</v>
      </c>
      <c r="W13" s="171"/>
      <c r="X13" s="88">
        <f t="shared" si="13"/>
        <v>205.8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168"/>
      <c r="E14" s="169" t="s">
        <v>118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71"/>
      <c r="V14" s="171"/>
      <c r="W14" s="171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168"/>
      <c r="E15" s="169" t="s">
        <v>118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71"/>
      <c r="V15" s="171"/>
      <c r="W15" s="171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168">
        <v>208.8</v>
      </c>
      <c r="E16" s="169"/>
      <c r="F16" s="68">
        <f t="shared" si="0"/>
        <v>208.8</v>
      </c>
      <c r="G16" s="69">
        <f t="shared" si="1"/>
        <v>0</v>
      </c>
      <c r="H16" s="69">
        <f t="shared" si="2"/>
        <v>0</v>
      </c>
      <c r="I16" s="69">
        <f t="shared" si="3"/>
        <v>208.8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71">
        <v>103.2</v>
      </c>
      <c r="V16" s="171">
        <v>105.6</v>
      </c>
      <c r="W16" s="171"/>
      <c r="X16" s="88">
        <f t="shared" si="13"/>
        <v>208.8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168">
        <v>205.5</v>
      </c>
      <c r="E17" s="169"/>
      <c r="F17" s="68">
        <f t="shared" si="0"/>
        <v>205.5</v>
      </c>
      <c r="G17" s="69">
        <f t="shared" si="1"/>
        <v>0</v>
      </c>
      <c r="H17" s="69">
        <f t="shared" si="2"/>
        <v>0</v>
      </c>
      <c r="I17" s="69">
        <f t="shared" si="3"/>
        <v>205.5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71">
        <v>102.5</v>
      </c>
      <c r="V17" s="171">
        <v>103</v>
      </c>
      <c r="W17" s="171"/>
      <c r="X17" s="88">
        <f t="shared" si="13"/>
        <v>205.5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168">
        <v>208.5</v>
      </c>
      <c r="E18" s="169"/>
      <c r="F18" s="68">
        <f t="shared" si="0"/>
        <v>208.5</v>
      </c>
      <c r="G18" s="69">
        <f t="shared" si="1"/>
        <v>0</v>
      </c>
      <c r="H18" s="69">
        <f t="shared" si="2"/>
        <v>0</v>
      </c>
      <c r="I18" s="69">
        <f t="shared" si="3"/>
        <v>208.5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71">
        <v>104.1</v>
      </c>
      <c r="V18" s="171">
        <v>104.4</v>
      </c>
      <c r="W18" s="171"/>
      <c r="X18" s="88">
        <f t="shared" si="13"/>
        <v>208.5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168">
        <v>204.3</v>
      </c>
      <c r="E19" s="169"/>
      <c r="F19" s="68">
        <f t="shared" si="0"/>
        <v>204.3</v>
      </c>
      <c r="G19" s="69">
        <f t="shared" si="1"/>
        <v>0</v>
      </c>
      <c r="H19" s="69">
        <f t="shared" si="2"/>
        <v>0</v>
      </c>
      <c r="I19" s="69">
        <f t="shared" si="3"/>
        <v>204.3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71">
        <v>102.4</v>
      </c>
      <c r="V19" s="171">
        <v>101.9</v>
      </c>
      <c r="W19" s="171"/>
      <c r="X19" s="88">
        <f t="shared" si="13"/>
        <v>204.3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168"/>
      <c r="E20" s="169" t="s">
        <v>118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71"/>
      <c r="V20" s="171"/>
      <c r="W20" s="171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168"/>
      <c r="E21" s="169" t="s">
        <v>118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71"/>
      <c r="V21" s="171"/>
      <c r="W21" s="171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168">
        <v>209.2</v>
      </c>
      <c r="E22" s="169"/>
      <c r="F22" s="68">
        <f t="shared" si="0"/>
        <v>209.2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209.2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71">
        <v>103.5</v>
      </c>
      <c r="V22" s="171">
        <v>105.7</v>
      </c>
      <c r="W22" s="171"/>
      <c r="X22" s="88">
        <f t="shared" si="13"/>
        <v>209.2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168">
        <v>191.9</v>
      </c>
      <c r="E23" s="169"/>
      <c r="F23" s="68">
        <f t="shared" si="0"/>
        <v>191.9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191.9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71">
        <v>96</v>
      </c>
      <c r="V23" s="171">
        <v>95.9</v>
      </c>
      <c r="W23" s="171"/>
      <c r="X23" s="88">
        <f t="shared" si="13"/>
        <v>191.9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168"/>
      <c r="E24" s="169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71"/>
      <c r="V24" s="171"/>
      <c r="W24" s="171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168"/>
      <c r="E25" s="169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71"/>
      <c r="V25" s="171"/>
      <c r="W25" s="171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168"/>
      <c r="E26" s="169" t="s">
        <v>118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71"/>
      <c r="V26" s="171"/>
      <c r="W26" s="171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168"/>
      <c r="E27" s="169" t="s">
        <v>118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71"/>
      <c r="V27" s="171"/>
      <c r="W27" s="171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168"/>
      <c r="E28" s="169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71"/>
      <c r="V28" s="171"/>
      <c r="W28" s="171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168"/>
      <c r="E29" s="169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71"/>
      <c r="V29" s="171"/>
      <c r="W29" s="171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168"/>
      <c r="E30" s="169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71"/>
      <c r="V30" s="171"/>
      <c r="W30" s="171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168"/>
      <c r="E31" s="169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71"/>
      <c r="V31" s="171"/>
      <c r="W31" s="171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168"/>
      <c r="E32" s="169" t="s">
        <v>118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71"/>
      <c r="V32" s="171"/>
      <c r="W32" s="171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168"/>
      <c r="E33" s="169" t="s">
        <v>118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71"/>
      <c r="V33" s="171"/>
      <c r="W33" s="171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68"/>
      <c r="E34" s="169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71"/>
      <c r="V34" s="171"/>
      <c r="W34" s="171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68"/>
      <c r="E35" s="169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71"/>
      <c r="V35" s="171"/>
      <c r="W35" s="171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68"/>
      <c r="E36" s="169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71"/>
      <c r="V36" s="171"/>
      <c r="W36" s="171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68"/>
      <c r="E37" s="169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71"/>
      <c r="V37" s="171"/>
      <c r="W37" s="171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68"/>
      <c r="E38" s="169" t="s">
        <v>118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71"/>
      <c r="V38" s="171"/>
      <c r="W38" s="171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68"/>
      <c r="E39" s="169" t="s">
        <v>118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71"/>
      <c r="V39" s="171"/>
      <c r="W39" s="171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8"/>
      <c r="E40" s="169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71"/>
      <c r="V40" s="171"/>
      <c r="W40" s="171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8"/>
      <c r="E41" s="169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71"/>
      <c r="V41" s="171"/>
      <c r="W41" s="171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8"/>
      <c r="E42" s="169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71"/>
      <c r="V42" s="171"/>
      <c r="W42" s="171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8"/>
      <c r="E43" s="169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71"/>
      <c r="V43" s="171"/>
      <c r="W43" s="171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8"/>
      <c r="E44" s="169" t="s">
        <v>118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71"/>
      <c r="V44" s="171"/>
      <c r="W44" s="171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8"/>
      <c r="E45" s="169" t="s">
        <v>118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71"/>
      <c r="V45" s="171"/>
      <c r="W45" s="171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617.79999999999995</v>
      </c>
      <c r="H46" s="69">
        <f>SUM(H10:H45)</f>
        <v>4</v>
      </c>
      <c r="I46" s="69">
        <f>LARGE(I10:I45,1)+LARGE(I10:I45,2)+LARGE(I10:I45,3)</f>
        <v>622.79999999999995</v>
      </c>
      <c r="J46" s="69">
        <f>SUM(J10:J45)</f>
        <v>4</v>
      </c>
      <c r="K46" s="69">
        <f>LARGE(K10:K45,1)+LARGE(K10:K45,2)+LARGE(K10:K45,3)</f>
        <v>401.1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algorithmName="SHA-512" hashValue="XfB2ciNPJlHxlbx/SzVKKeeKgj11uAvG4yC+ppF+DViLAmNZJQHc5NeXeXEYf4jdLvFykxf2ObnYcWuxivpaeA==" saltValue="bF+lR7O/HW6bEZnKUHqNx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AC7" sqref="AC7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202" t="str">
        <f>Übersicht!L4</f>
        <v>Werlte</v>
      </c>
      <c r="X1" s="202"/>
    </row>
    <row r="2" spans="1:27" x14ac:dyDescent="0.3">
      <c r="A2" s="106">
        <v>1</v>
      </c>
      <c r="B2" s="64" t="str">
        <f>'Wettkampf 1'!B2</f>
        <v>Werlte</v>
      </c>
      <c r="C2" s="72"/>
      <c r="D2" s="73">
        <f>G46</f>
        <v>616.29999999999995</v>
      </c>
      <c r="E2" s="110" t="str">
        <f>IF(H46&gt;4,"Es sind zu viele Schützen in Wertung!"," ")</f>
        <v xml:space="preserve"> </v>
      </c>
      <c r="V2" s="107" t="s">
        <v>31</v>
      </c>
      <c r="W2" s="203" t="str">
        <f>Übersicht!L3</f>
        <v>19.01.</v>
      </c>
      <c r="X2" s="202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614.79999999999995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Sögel</v>
      </c>
      <c r="C4" s="72"/>
      <c r="D4" s="73">
        <f>K46</f>
        <v>595.29999999999995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205" t="s">
        <v>106</v>
      </c>
      <c r="X5" s="206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204"/>
      <c r="X6" s="204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207" t="s">
        <v>106</v>
      </c>
      <c r="X7" s="20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5" t="s">
        <v>32</v>
      </c>
      <c r="V9" s="196"/>
      <c r="W9" s="196"/>
      <c r="X9" s="197"/>
    </row>
    <row r="10" spans="1:27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82">
        <v>204</v>
      </c>
      <c r="E10" s="83"/>
      <c r="F10" s="68">
        <f>IF(E10="x","0",D10)</f>
        <v>204</v>
      </c>
      <c r="G10" s="69">
        <f>IF(C10=$B$2,F10,0)</f>
        <v>204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82">
        <v>205.6</v>
      </c>
      <c r="E11" s="83"/>
      <c r="F11" s="68">
        <f t="shared" ref="F11:F45" si="0">IF(E11="x","0",D11)</f>
        <v>205.6</v>
      </c>
      <c r="G11" s="69">
        <f t="shared" ref="G11:G45" si="1">IF(C11=$B$2,F11,0)</f>
        <v>205.6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82">
        <v>206.7</v>
      </c>
      <c r="E12" s="83"/>
      <c r="F12" s="68">
        <f t="shared" si="0"/>
        <v>206.7</v>
      </c>
      <c r="G12" s="69">
        <f t="shared" si="1"/>
        <v>206.7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82">
        <v>203.6</v>
      </c>
      <c r="E13" s="83"/>
      <c r="F13" s="68">
        <f t="shared" si="0"/>
        <v>203.6</v>
      </c>
      <c r="G13" s="69">
        <f t="shared" si="1"/>
        <v>203.6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82"/>
      <c r="E14" s="83" t="s">
        <v>118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82"/>
      <c r="E15" s="83" t="s">
        <v>118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82">
        <v>201.2</v>
      </c>
      <c r="E16" s="83"/>
      <c r="F16" s="68">
        <f t="shared" si="0"/>
        <v>201.2</v>
      </c>
      <c r="G16" s="69">
        <f t="shared" si="1"/>
        <v>0</v>
      </c>
      <c r="H16" s="69">
        <f t="shared" si="2"/>
        <v>0</v>
      </c>
      <c r="I16" s="69">
        <f t="shared" si="3"/>
        <v>201.2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82">
        <v>205.2</v>
      </c>
      <c r="E17" s="83"/>
      <c r="F17" s="68">
        <f t="shared" si="0"/>
        <v>205.2</v>
      </c>
      <c r="G17" s="69">
        <f t="shared" si="1"/>
        <v>0</v>
      </c>
      <c r="H17" s="69">
        <f t="shared" si="2"/>
        <v>0</v>
      </c>
      <c r="I17" s="69">
        <f t="shared" si="3"/>
        <v>205.2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82">
        <v>205.4</v>
      </c>
      <c r="E18" s="83"/>
      <c r="F18" s="68">
        <f t="shared" si="0"/>
        <v>205.4</v>
      </c>
      <c r="G18" s="69">
        <f t="shared" si="1"/>
        <v>0</v>
      </c>
      <c r="H18" s="69">
        <f t="shared" si="2"/>
        <v>0</v>
      </c>
      <c r="I18" s="69">
        <f t="shared" si="3"/>
        <v>205.4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82">
        <v>204.2</v>
      </c>
      <c r="E19" s="83"/>
      <c r="F19" s="68">
        <f t="shared" si="0"/>
        <v>204.2</v>
      </c>
      <c r="G19" s="69">
        <f t="shared" si="1"/>
        <v>0</v>
      </c>
      <c r="H19" s="69">
        <f t="shared" si="2"/>
        <v>0</v>
      </c>
      <c r="I19" s="69">
        <f t="shared" si="3"/>
        <v>204.2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82"/>
      <c r="E20" s="83" t="s">
        <v>118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 t="s">
        <v>118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82">
        <v>206.1</v>
      </c>
      <c r="E22" s="83"/>
      <c r="F22" s="68">
        <f t="shared" si="0"/>
        <v>206.1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206.1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82">
        <v>194.5</v>
      </c>
      <c r="E23" s="83"/>
      <c r="F23" s="68">
        <f t="shared" si="0"/>
        <v>194.5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194.5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82">
        <v>194.7</v>
      </c>
      <c r="E25" s="83"/>
      <c r="F25" s="68">
        <f t="shared" si="0"/>
        <v>194.7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194.7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82"/>
      <c r="E26" s="83" t="s">
        <v>118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82"/>
      <c r="E27" s="83" t="s">
        <v>118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 t="s">
        <v>118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 t="s">
        <v>118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 t="s">
        <v>118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118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616.29999999999995</v>
      </c>
      <c r="H46" s="69">
        <f>SUM(H10:H45)</f>
        <v>4</v>
      </c>
      <c r="I46" s="69">
        <f>LARGE(I10:I45,1)+LARGE(I10:I45,2)+LARGE(I10:I45,3)</f>
        <v>614.79999999999995</v>
      </c>
      <c r="J46" s="69">
        <f>SUM(J10:J45)</f>
        <v>4</v>
      </c>
      <c r="K46" s="69">
        <f>LARGE(K10:K45,1)+LARGE(K10:K45,2)+LARGE(K10:K45,3)</f>
        <v>595.29999999999995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202" t="str">
        <f>Übersicht!M4</f>
        <v xml:space="preserve">Eisten </v>
      </c>
      <c r="X1" s="202"/>
    </row>
    <row r="2" spans="1:27" x14ac:dyDescent="0.3">
      <c r="A2" s="106">
        <v>1</v>
      </c>
      <c r="B2" s="64" t="str">
        <f>'Wettkampf 1'!B2</f>
        <v>Werlte</v>
      </c>
      <c r="C2" s="72"/>
      <c r="D2" s="73">
        <f>G46</f>
        <v>614.9</v>
      </c>
      <c r="E2" s="110" t="str">
        <f>IF(H46&gt;4,"Es sind zu viele Schützen in Wertung!"," ")</f>
        <v xml:space="preserve"> </v>
      </c>
      <c r="V2" s="107" t="s">
        <v>31</v>
      </c>
      <c r="W2" s="203" t="str">
        <f>Übersicht!M3</f>
        <v>02.02.</v>
      </c>
      <c r="X2" s="202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622.29999999999995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Sögel</v>
      </c>
      <c r="C4" s="72"/>
      <c r="D4" s="73">
        <f>K46</f>
        <v>581.1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205" t="s">
        <v>135</v>
      </c>
      <c r="X5" s="206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204" t="s">
        <v>120</v>
      </c>
      <c r="X6" s="204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207" t="s">
        <v>135</v>
      </c>
      <c r="X7" s="20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5" t="s">
        <v>32</v>
      </c>
      <c r="V9" s="196"/>
      <c r="W9" s="196"/>
      <c r="X9" s="197"/>
    </row>
    <row r="10" spans="1:27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172">
        <v>203.1</v>
      </c>
      <c r="E10" s="173"/>
      <c r="F10" s="68">
        <f>IF(E10="x","0",D10)</f>
        <v>203.1</v>
      </c>
      <c r="G10" s="69">
        <f>IF(C10=$B$2,F10,0)</f>
        <v>203.1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74">
        <v>101.1</v>
      </c>
      <c r="V10" s="174">
        <v>102</v>
      </c>
      <c r="W10" s="174"/>
      <c r="X10" s="87">
        <f>U10+V10+W10</f>
        <v>203.1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172">
        <v>207.6</v>
      </c>
      <c r="E11" s="173"/>
      <c r="F11" s="68">
        <f t="shared" ref="F11:F45" si="0">IF(E11="x","0",D11)</f>
        <v>207.6</v>
      </c>
      <c r="G11" s="69">
        <f t="shared" ref="G11:G45" si="1">IF(C11=$B$2,F11,0)</f>
        <v>207.6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75">
        <v>103.4</v>
      </c>
      <c r="V11" s="175">
        <v>104.2</v>
      </c>
      <c r="W11" s="175"/>
      <c r="X11" s="88">
        <f t="shared" ref="X11:X45" si="13">U11+V11+W11</f>
        <v>207.60000000000002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172">
        <v>204.2</v>
      </c>
      <c r="E12" s="173"/>
      <c r="F12" s="68">
        <f t="shared" si="0"/>
        <v>204.2</v>
      </c>
      <c r="G12" s="69">
        <f t="shared" si="1"/>
        <v>204.2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75">
        <v>102.5</v>
      </c>
      <c r="V12" s="175">
        <v>101.7</v>
      </c>
      <c r="W12" s="175"/>
      <c r="X12" s="88">
        <f t="shared" si="13"/>
        <v>204.2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172" t="s">
        <v>136</v>
      </c>
      <c r="E13" s="173"/>
      <c r="F13" s="68" t="str">
        <f t="shared" si="0"/>
        <v>20,3,8</v>
      </c>
      <c r="G13" s="69" t="str">
        <f t="shared" si="1"/>
        <v>20,3,8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75">
        <v>99.8</v>
      </c>
      <c r="V13" s="175">
        <v>104</v>
      </c>
      <c r="W13" s="175"/>
      <c r="X13" s="88">
        <f t="shared" si="13"/>
        <v>203.8</v>
      </c>
      <c r="Y13" s="70">
        <f t="shared" si="14"/>
        <v>0</v>
      </c>
      <c r="Z13" s="70">
        <f t="shared" si="15"/>
        <v>1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172"/>
      <c r="E14" s="173" t="s">
        <v>118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75"/>
      <c r="V14" s="175"/>
      <c r="W14" s="17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172"/>
      <c r="E15" s="173" t="s">
        <v>118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75"/>
      <c r="V15" s="175"/>
      <c r="W15" s="17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172">
        <v>207.4</v>
      </c>
      <c r="E16" s="173"/>
      <c r="F16" s="68">
        <f t="shared" si="0"/>
        <v>207.4</v>
      </c>
      <c r="G16" s="69">
        <f t="shared" si="1"/>
        <v>0</v>
      </c>
      <c r="H16" s="69">
        <f t="shared" si="2"/>
        <v>0</v>
      </c>
      <c r="I16" s="69">
        <f t="shared" si="3"/>
        <v>207.4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75">
        <v>103.8</v>
      </c>
      <c r="V16" s="175">
        <v>103.6</v>
      </c>
      <c r="W16" s="175"/>
      <c r="X16" s="88">
        <f t="shared" si="13"/>
        <v>207.39999999999998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172">
        <v>205.2</v>
      </c>
      <c r="E17" s="173"/>
      <c r="F17" s="68">
        <f t="shared" si="0"/>
        <v>205.2</v>
      </c>
      <c r="G17" s="69">
        <f t="shared" si="1"/>
        <v>0</v>
      </c>
      <c r="H17" s="69">
        <f t="shared" si="2"/>
        <v>0</v>
      </c>
      <c r="I17" s="69">
        <f t="shared" si="3"/>
        <v>205.2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75">
        <v>103.9</v>
      </c>
      <c r="V17" s="175">
        <v>101.3</v>
      </c>
      <c r="W17" s="175"/>
      <c r="X17" s="88">
        <f t="shared" si="13"/>
        <v>205.2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172">
        <v>205.8</v>
      </c>
      <c r="E18" s="173"/>
      <c r="F18" s="68">
        <f t="shared" si="0"/>
        <v>205.8</v>
      </c>
      <c r="G18" s="69">
        <f t="shared" si="1"/>
        <v>0</v>
      </c>
      <c r="H18" s="69">
        <f t="shared" si="2"/>
        <v>0</v>
      </c>
      <c r="I18" s="69">
        <f t="shared" si="3"/>
        <v>205.8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75">
        <v>101.9</v>
      </c>
      <c r="V18" s="175">
        <v>103.9</v>
      </c>
      <c r="W18" s="175"/>
      <c r="X18" s="88">
        <f t="shared" si="13"/>
        <v>205.8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172">
        <v>209.1</v>
      </c>
      <c r="E19" s="173"/>
      <c r="F19" s="68">
        <f t="shared" si="0"/>
        <v>209.1</v>
      </c>
      <c r="G19" s="69">
        <f t="shared" si="1"/>
        <v>0</v>
      </c>
      <c r="H19" s="69">
        <f t="shared" si="2"/>
        <v>0</v>
      </c>
      <c r="I19" s="69">
        <f t="shared" si="3"/>
        <v>209.1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75">
        <v>105.1</v>
      </c>
      <c r="V19" s="175">
        <v>104</v>
      </c>
      <c r="W19" s="175"/>
      <c r="X19" s="88">
        <f t="shared" si="13"/>
        <v>209.1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172"/>
      <c r="E20" s="173" t="s">
        <v>118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75"/>
      <c r="V20" s="175"/>
      <c r="W20" s="17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172"/>
      <c r="E21" s="173" t="s">
        <v>118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75"/>
      <c r="V21" s="175"/>
      <c r="W21" s="17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172">
        <v>210</v>
      </c>
      <c r="E22" s="173"/>
      <c r="F22" s="68">
        <f t="shared" si="0"/>
        <v>210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210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75">
        <v>104.3</v>
      </c>
      <c r="V22" s="175">
        <v>105.7</v>
      </c>
      <c r="W22" s="175"/>
      <c r="X22" s="88">
        <f t="shared" si="13"/>
        <v>210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172">
        <v>185.8</v>
      </c>
      <c r="E23" s="173"/>
      <c r="F23" s="68">
        <f t="shared" si="0"/>
        <v>185.8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185.8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75">
        <v>92.9</v>
      </c>
      <c r="V23" s="175">
        <v>92.9</v>
      </c>
      <c r="W23" s="175"/>
      <c r="X23" s="88">
        <f t="shared" si="13"/>
        <v>185.8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172"/>
      <c r="E24" s="17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75"/>
      <c r="V24" s="175"/>
      <c r="W24" s="17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172">
        <v>185.3</v>
      </c>
      <c r="E25" s="173"/>
      <c r="F25" s="68">
        <f t="shared" si="0"/>
        <v>185.3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185.3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75">
        <v>92.7</v>
      </c>
      <c r="V25" s="175">
        <v>92.6</v>
      </c>
      <c r="W25" s="175"/>
      <c r="X25" s="88">
        <f t="shared" si="13"/>
        <v>185.3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172"/>
      <c r="E26" s="173" t="s">
        <v>118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75"/>
      <c r="V26" s="175"/>
      <c r="W26" s="17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172"/>
      <c r="E27" s="173" t="s">
        <v>118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75"/>
      <c r="V27" s="175"/>
      <c r="W27" s="17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172"/>
      <c r="E28" s="17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75"/>
      <c r="V28" s="175"/>
      <c r="W28" s="17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172"/>
      <c r="E29" s="17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75"/>
      <c r="V29" s="175"/>
      <c r="W29" s="17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172"/>
      <c r="E30" s="17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75"/>
      <c r="V30" s="175"/>
      <c r="W30" s="17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172"/>
      <c r="E31" s="17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75"/>
      <c r="V31" s="175"/>
      <c r="W31" s="17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172"/>
      <c r="E32" s="173" t="s">
        <v>118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75"/>
      <c r="V32" s="175"/>
      <c r="W32" s="17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172"/>
      <c r="E33" s="173" t="s">
        <v>118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75"/>
      <c r="V33" s="175"/>
      <c r="W33" s="17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72"/>
      <c r="E34" s="17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75"/>
      <c r="V34" s="175"/>
      <c r="W34" s="17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72"/>
      <c r="E35" s="17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75"/>
      <c r="V35" s="175"/>
      <c r="W35" s="17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72"/>
      <c r="E36" s="17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75"/>
      <c r="V36" s="175"/>
      <c r="W36" s="17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72"/>
      <c r="E37" s="173" t="s">
        <v>118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75"/>
      <c r="V37" s="175"/>
      <c r="W37" s="17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72"/>
      <c r="E38" s="173" t="s">
        <v>118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75"/>
      <c r="V38" s="175"/>
      <c r="W38" s="17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72"/>
      <c r="E39" s="17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175"/>
      <c r="V39" s="175"/>
      <c r="W39" s="17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72"/>
      <c r="E40" s="17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75"/>
      <c r="V40" s="175"/>
      <c r="W40" s="17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72"/>
      <c r="E41" s="17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75"/>
      <c r="V41" s="175"/>
      <c r="W41" s="17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72"/>
      <c r="E42" s="17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75"/>
      <c r="V42" s="175"/>
      <c r="W42" s="17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72"/>
      <c r="E43" s="17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75"/>
      <c r="V43" s="175"/>
      <c r="W43" s="17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72"/>
      <c r="E44" s="173" t="s">
        <v>118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75"/>
      <c r="V44" s="175"/>
      <c r="W44" s="17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72"/>
      <c r="E45" s="173" t="s">
        <v>118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75"/>
      <c r="V45" s="175"/>
      <c r="W45" s="17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614.9</v>
      </c>
      <c r="H46" s="69">
        <f>SUM(H10:H45)</f>
        <v>4</v>
      </c>
      <c r="I46" s="69">
        <f>LARGE(I10:I45,1)+LARGE(I10:I45,2)+LARGE(I10:I45,3)</f>
        <v>622.29999999999995</v>
      </c>
      <c r="J46" s="69">
        <f>SUM(J10:J45)</f>
        <v>4</v>
      </c>
      <c r="K46" s="69">
        <f>LARGE(K10:K45,1)+LARGE(K10:K45,2)+LARGE(K10:K45,3)</f>
        <v>581.1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202" t="str">
        <f>Übersicht!N4</f>
        <v>Werlte</v>
      </c>
      <c r="X1" s="202"/>
    </row>
    <row r="2" spans="1:27" x14ac:dyDescent="0.3">
      <c r="A2" s="106">
        <v>1</v>
      </c>
      <c r="B2" s="64" t="str">
        <f>'Wettkampf 1'!B2</f>
        <v>Werlte</v>
      </c>
      <c r="C2" s="72"/>
      <c r="D2" s="73">
        <f>G46</f>
        <v>612.9</v>
      </c>
      <c r="E2" s="110" t="str">
        <f>IF(H46&gt;4,"Es sind zu viele Schützen in Wertung!"," ")</f>
        <v xml:space="preserve"> </v>
      </c>
      <c r="V2" s="107" t="s">
        <v>31</v>
      </c>
      <c r="W2" s="203" t="str">
        <f>Übersicht!N3</f>
        <v>16.02.</v>
      </c>
      <c r="X2" s="202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618.6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Sögel</v>
      </c>
      <c r="C4" s="72"/>
      <c r="D4" s="73">
        <f>K46</f>
        <v>592.6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205" t="s">
        <v>137</v>
      </c>
      <c r="X5" s="206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204"/>
      <c r="X6" s="204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207" t="s">
        <v>137</v>
      </c>
      <c r="X7" s="20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5" t="s">
        <v>32</v>
      </c>
      <c r="V9" s="196"/>
      <c r="W9" s="196"/>
      <c r="X9" s="197"/>
    </row>
    <row r="10" spans="1:27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176">
        <v>201.9</v>
      </c>
      <c r="E10" s="177"/>
      <c r="F10" s="68">
        <f>IF(E10="x","0",D10)</f>
        <v>201.9</v>
      </c>
      <c r="G10" s="69">
        <f>IF(C10=$B$2,F10,0)</f>
        <v>201.9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176">
        <v>206.6</v>
      </c>
      <c r="E11" s="177"/>
      <c r="F11" s="68">
        <f t="shared" ref="F11:F45" si="0">IF(E11="x","0",D11)</f>
        <v>206.6</v>
      </c>
      <c r="G11" s="69">
        <f t="shared" ref="G11:G45" si="1">IF(C11=$B$2,F11,0)</f>
        <v>206.6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176">
        <v>203.3</v>
      </c>
      <c r="E12" s="177"/>
      <c r="F12" s="68">
        <f t="shared" si="0"/>
        <v>203.3</v>
      </c>
      <c r="G12" s="69">
        <f t="shared" si="1"/>
        <v>203.3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176">
        <v>203</v>
      </c>
      <c r="E13" s="177"/>
      <c r="F13" s="68">
        <f t="shared" si="0"/>
        <v>203</v>
      </c>
      <c r="G13" s="69">
        <f t="shared" si="1"/>
        <v>203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176"/>
      <c r="E14" s="177" t="s">
        <v>118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176"/>
      <c r="E15" s="177" t="s">
        <v>118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176">
        <v>204.1</v>
      </c>
      <c r="E16" s="177"/>
      <c r="F16" s="68">
        <f t="shared" si="0"/>
        <v>204.1</v>
      </c>
      <c r="G16" s="69">
        <f t="shared" si="1"/>
        <v>0</v>
      </c>
      <c r="H16" s="69">
        <f t="shared" si="2"/>
        <v>0</v>
      </c>
      <c r="I16" s="69">
        <f t="shared" si="3"/>
        <v>204.1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176">
        <v>206.6</v>
      </c>
      <c r="E17" s="177"/>
      <c r="F17" s="68">
        <f t="shared" si="0"/>
        <v>206.6</v>
      </c>
      <c r="G17" s="69">
        <f t="shared" si="1"/>
        <v>0</v>
      </c>
      <c r="H17" s="69">
        <f t="shared" si="2"/>
        <v>0</v>
      </c>
      <c r="I17" s="69">
        <f t="shared" si="3"/>
        <v>206.6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176">
        <v>207.9</v>
      </c>
      <c r="E18" s="177"/>
      <c r="F18" s="68">
        <f t="shared" si="0"/>
        <v>207.9</v>
      </c>
      <c r="G18" s="69">
        <f t="shared" si="1"/>
        <v>0</v>
      </c>
      <c r="H18" s="69">
        <f t="shared" si="2"/>
        <v>0</v>
      </c>
      <c r="I18" s="69">
        <f t="shared" si="3"/>
        <v>207.9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176">
        <v>0</v>
      </c>
      <c r="E19" s="177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176"/>
      <c r="E20" s="177" t="s">
        <v>118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176"/>
      <c r="E21" s="177" t="s">
        <v>118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176">
        <v>207.3</v>
      </c>
      <c r="E22" s="177"/>
      <c r="F22" s="68">
        <f t="shared" si="0"/>
        <v>207.3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207.3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176">
        <v>195.4</v>
      </c>
      <c r="E23" s="177"/>
      <c r="F23" s="68">
        <f t="shared" si="0"/>
        <v>195.4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195.4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176">
        <v>0</v>
      </c>
      <c r="E24" s="177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176">
        <v>189.9</v>
      </c>
      <c r="E25" s="177"/>
      <c r="F25" s="68">
        <f t="shared" si="0"/>
        <v>189.9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189.9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176"/>
      <c r="E26" s="177" t="s">
        <v>118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176"/>
      <c r="E27" s="177" t="s">
        <v>118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176"/>
      <c r="E28" s="177" t="s">
        <v>118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176"/>
      <c r="E29" s="177" t="s">
        <v>118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176"/>
      <c r="E30" s="177" t="s">
        <v>118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176"/>
      <c r="E31" s="177" t="s">
        <v>118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176"/>
      <c r="E32" s="177" t="s">
        <v>118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176"/>
      <c r="E33" s="177" t="s">
        <v>118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76"/>
      <c r="E34" s="177" t="s">
        <v>118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76"/>
      <c r="E35" s="177" t="s">
        <v>118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76"/>
      <c r="E36" s="177" t="s">
        <v>118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76"/>
      <c r="E37" s="177" t="s">
        <v>118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76"/>
      <c r="E38" s="177" t="s">
        <v>118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76"/>
      <c r="E39" s="177" t="s">
        <v>118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76"/>
      <c r="E40" s="177" t="s">
        <v>118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76"/>
      <c r="E41" s="177" t="s">
        <v>118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76"/>
      <c r="E42" s="177" t="s">
        <v>118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76"/>
      <c r="E43" s="177" t="s">
        <v>118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76"/>
      <c r="E44" s="177" t="s">
        <v>118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76"/>
      <c r="E45" s="177" t="s">
        <v>118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612.9</v>
      </c>
      <c r="H46" s="69">
        <f>SUM(H10:H45)</f>
        <v>4</v>
      </c>
      <c r="I46" s="69">
        <f>LARGE(I10:I45,1)+LARGE(I10:I45,2)+LARGE(I10:I45,3)</f>
        <v>618.6</v>
      </c>
      <c r="J46" s="69">
        <f>SUM(J10:J45)</f>
        <v>4</v>
      </c>
      <c r="K46" s="69">
        <f>LARGE(K10:K45,1)+LARGE(K10:K45,2)+LARGE(K10:K45,3)</f>
        <v>592.6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0</v>
      </c>
      <c r="O46" s="69">
        <f>LARGE(O10:O45,1)+LARGE(O10:O45,2)+LARGE(O10:O45,3)</f>
        <v>0</v>
      </c>
      <c r="P46" s="69">
        <f>SUM(P10:P45)</f>
        <v>0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64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202" t="str">
        <f>Übersicht!O4</f>
        <v>Sögel</v>
      </c>
      <c r="X1" s="202"/>
    </row>
    <row r="2" spans="1:27" x14ac:dyDescent="0.3">
      <c r="A2" s="106">
        <v>1</v>
      </c>
      <c r="B2" s="64" t="str">
        <f>'Wettkampf 1'!B2</f>
        <v>Werlte</v>
      </c>
      <c r="C2" s="72"/>
      <c r="D2" s="73">
        <f>G46</f>
        <v>607.5</v>
      </c>
      <c r="E2" s="110" t="str">
        <f>IF(H46&gt;4,"Es sind zu viele Schützen in Wertung!"," ")</f>
        <v xml:space="preserve"> </v>
      </c>
      <c r="V2" s="107" t="s">
        <v>31</v>
      </c>
      <c r="W2" s="203" t="str">
        <f>Übersicht!O3</f>
        <v>02.03.</v>
      </c>
      <c r="X2" s="202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622.09999999999991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Sögel</v>
      </c>
      <c r="C4" s="72"/>
      <c r="D4" s="73">
        <f>K46</f>
        <v>588.1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205" t="s">
        <v>138</v>
      </c>
      <c r="X5" s="206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204"/>
      <c r="X6" s="204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207" t="s">
        <v>139</v>
      </c>
      <c r="X7" s="20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5" t="s">
        <v>32</v>
      </c>
      <c r="V9" s="196"/>
      <c r="W9" s="196"/>
      <c r="X9" s="197"/>
    </row>
    <row r="10" spans="1:27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178">
        <v>200.3</v>
      </c>
      <c r="E10" s="179"/>
      <c r="F10" s="68">
        <f>IF(E10="x","0",D10)</f>
        <v>200.3</v>
      </c>
      <c r="G10" s="69">
        <f>IF(C10=$B$2,F10,0)</f>
        <v>200.3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178">
        <v>199.2</v>
      </c>
      <c r="E11" s="179"/>
      <c r="F11" s="68">
        <f t="shared" ref="F11:F45" si="0">IF(E11="x","0",D11)</f>
        <v>199.2</v>
      </c>
      <c r="G11" s="69">
        <f t="shared" ref="G11:G45" si="1">IF(C11=$B$2,F11,0)</f>
        <v>199.2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178">
        <v>203.7</v>
      </c>
      <c r="E12" s="179"/>
      <c r="F12" s="68">
        <f t="shared" si="0"/>
        <v>203.7</v>
      </c>
      <c r="G12" s="69">
        <f t="shared" si="1"/>
        <v>203.7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178">
        <v>203.5</v>
      </c>
      <c r="E13" s="179"/>
      <c r="F13" s="68">
        <f t="shared" si="0"/>
        <v>203.5</v>
      </c>
      <c r="G13" s="69">
        <f t="shared" si="1"/>
        <v>203.5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178"/>
      <c r="E14" s="179" t="s">
        <v>118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178"/>
      <c r="E15" s="179" t="s">
        <v>118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178">
        <v>204.8</v>
      </c>
      <c r="E16" s="179"/>
      <c r="F16" s="68">
        <f t="shared" si="0"/>
        <v>204.8</v>
      </c>
      <c r="G16" s="69">
        <f t="shared" si="1"/>
        <v>0</v>
      </c>
      <c r="H16" s="69">
        <f t="shared" si="2"/>
        <v>0</v>
      </c>
      <c r="I16" s="69">
        <f t="shared" si="3"/>
        <v>204.8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178">
        <v>208.7</v>
      </c>
      <c r="E17" s="179"/>
      <c r="F17" s="68">
        <f t="shared" si="0"/>
        <v>208.7</v>
      </c>
      <c r="G17" s="69">
        <f t="shared" si="1"/>
        <v>0</v>
      </c>
      <c r="H17" s="69">
        <f t="shared" si="2"/>
        <v>0</v>
      </c>
      <c r="I17" s="69">
        <f t="shared" si="3"/>
        <v>208.7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178">
        <v>208.6</v>
      </c>
      <c r="E18" s="179"/>
      <c r="F18" s="68">
        <f t="shared" si="0"/>
        <v>208.6</v>
      </c>
      <c r="G18" s="69">
        <f t="shared" si="1"/>
        <v>0</v>
      </c>
      <c r="H18" s="69">
        <f t="shared" si="2"/>
        <v>0</v>
      </c>
      <c r="I18" s="69">
        <f t="shared" si="3"/>
        <v>208.6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178">
        <v>0</v>
      </c>
      <c r="E19" s="179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178"/>
      <c r="E20" s="179" t="s">
        <v>118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178"/>
      <c r="E21" s="179" t="s">
        <v>118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178">
        <v>209.5</v>
      </c>
      <c r="E22" s="179"/>
      <c r="F22" s="68">
        <f t="shared" si="0"/>
        <v>209.5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209.5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178">
        <v>187.9</v>
      </c>
      <c r="E23" s="179"/>
      <c r="F23" s="68">
        <f t="shared" si="0"/>
        <v>187.9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187.9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178"/>
      <c r="E24" s="179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178">
        <v>190.7</v>
      </c>
      <c r="E25" s="179"/>
      <c r="F25" s="68">
        <f t="shared" si="0"/>
        <v>190.7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190.7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178"/>
      <c r="E26" s="179" t="s">
        <v>118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178"/>
      <c r="E27" s="179" t="s">
        <v>118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178"/>
      <c r="E28" s="179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178"/>
      <c r="E29" s="179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178"/>
      <c r="E30" s="179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178"/>
      <c r="E31" s="179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178"/>
      <c r="E32" s="179" t="s">
        <v>118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178"/>
      <c r="E33" s="179" t="s">
        <v>118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78"/>
      <c r="E34" s="179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78"/>
      <c r="E35" s="179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78"/>
      <c r="E36" s="179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78"/>
      <c r="E37" s="179" t="s">
        <v>118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78"/>
      <c r="E38" s="179" t="s">
        <v>118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78"/>
      <c r="E39" s="179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78"/>
      <c r="E40" s="179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78"/>
      <c r="E41" s="179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78"/>
      <c r="E42" s="179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78"/>
      <c r="E43" s="179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78"/>
      <c r="E44" s="179" t="s">
        <v>118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78"/>
      <c r="E45" s="179" t="s">
        <v>118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607.5</v>
      </c>
      <c r="H46" s="69">
        <f>SUM(H10:H45)</f>
        <v>4</v>
      </c>
      <c r="I46" s="69">
        <f>LARGE(I10:I45,1)+LARGE(I10:I45,2)+LARGE(I10:I45,3)</f>
        <v>622.09999999999991</v>
      </c>
      <c r="J46" s="69">
        <f>SUM(J10:J45)</f>
        <v>4</v>
      </c>
      <c r="K46" s="69">
        <f>LARGE(K10:K45,1)+LARGE(K10:K45,2)+LARGE(K10:K45,3)</f>
        <v>588.1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T45" sqref="T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202" t="str">
        <f>Übersicht!P4</f>
        <v xml:space="preserve">Eisten </v>
      </c>
      <c r="X1" s="202"/>
    </row>
    <row r="2" spans="1:27" x14ac:dyDescent="0.3">
      <c r="A2" s="106">
        <v>1</v>
      </c>
      <c r="B2" s="64" t="str">
        <f>'Wettkampf 1'!B2</f>
        <v>Werlte</v>
      </c>
      <c r="C2" s="72"/>
      <c r="D2" s="73">
        <f>G46</f>
        <v>616.29999999999995</v>
      </c>
      <c r="E2" s="110" t="str">
        <f>IF(H46&gt;4,"Es sind zu viele Schützen in Wertung!"," ")</f>
        <v xml:space="preserve"> </v>
      </c>
      <c r="V2" s="107" t="s">
        <v>31</v>
      </c>
      <c r="W2" s="203" t="str">
        <f>Übersicht!P3</f>
        <v>16.03.</v>
      </c>
      <c r="X2" s="202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619.9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Sögel</v>
      </c>
      <c r="C4" s="72"/>
      <c r="D4" s="73">
        <f>K46</f>
        <v>598.29999999999995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205" t="s">
        <v>140</v>
      </c>
      <c r="X5" s="206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204"/>
      <c r="X6" s="204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207" t="s">
        <v>140</v>
      </c>
      <c r="X7" s="20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5" t="s">
        <v>32</v>
      </c>
      <c r="V9" s="196"/>
      <c r="W9" s="196"/>
      <c r="X9" s="197"/>
    </row>
    <row r="10" spans="1:27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180">
        <v>202.2</v>
      </c>
      <c r="E10" s="181"/>
      <c r="F10" s="68">
        <f>IF(E10="x","0",D10)</f>
        <v>202.2</v>
      </c>
      <c r="G10" s="69">
        <f>IF(C10=$B$2,F10,0)</f>
        <v>202.2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180">
        <v>209.4</v>
      </c>
      <c r="E11" s="181"/>
      <c r="F11" s="68">
        <f t="shared" ref="F11:F45" si="0">IF(E11="x","0",D11)</f>
        <v>209.4</v>
      </c>
      <c r="G11" s="69">
        <f t="shared" ref="G11:G45" si="1">IF(C11=$B$2,F11,0)</f>
        <v>209.4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180">
        <v>203</v>
      </c>
      <c r="E12" s="181"/>
      <c r="F12" s="68">
        <f t="shared" si="0"/>
        <v>203</v>
      </c>
      <c r="G12" s="69">
        <f t="shared" si="1"/>
        <v>203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180">
        <v>203.9</v>
      </c>
      <c r="E13" s="181"/>
      <c r="F13" s="68">
        <f t="shared" si="0"/>
        <v>203.9</v>
      </c>
      <c r="G13" s="69">
        <f t="shared" si="1"/>
        <v>203.9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180"/>
      <c r="E14" s="181" t="s">
        <v>118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180"/>
      <c r="E15" s="181" t="s">
        <v>118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180">
        <v>205.6</v>
      </c>
      <c r="E16" s="181"/>
      <c r="F16" s="68">
        <f t="shared" si="0"/>
        <v>205.6</v>
      </c>
      <c r="G16" s="69">
        <f t="shared" si="1"/>
        <v>0</v>
      </c>
      <c r="H16" s="69">
        <f t="shared" si="2"/>
        <v>0</v>
      </c>
      <c r="I16" s="69">
        <f t="shared" si="3"/>
        <v>205.6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180">
        <v>207.6</v>
      </c>
      <c r="E17" s="181"/>
      <c r="F17" s="68">
        <f t="shared" si="0"/>
        <v>207.6</v>
      </c>
      <c r="G17" s="69">
        <f t="shared" si="1"/>
        <v>0</v>
      </c>
      <c r="H17" s="69">
        <f t="shared" si="2"/>
        <v>0</v>
      </c>
      <c r="I17" s="69">
        <f t="shared" si="3"/>
        <v>207.6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180">
        <v>206.7</v>
      </c>
      <c r="E18" s="181"/>
      <c r="F18" s="68">
        <f t="shared" si="0"/>
        <v>206.7</v>
      </c>
      <c r="G18" s="69">
        <f t="shared" si="1"/>
        <v>0</v>
      </c>
      <c r="H18" s="69">
        <f t="shared" si="2"/>
        <v>0</v>
      </c>
      <c r="I18" s="69">
        <f t="shared" si="3"/>
        <v>206.7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180"/>
      <c r="E19" s="181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180"/>
      <c r="E20" s="181" t="s">
        <v>118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180"/>
      <c r="E21" s="181" t="s">
        <v>118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180">
        <v>205.9</v>
      </c>
      <c r="E22" s="181"/>
      <c r="F22" s="68">
        <f t="shared" si="0"/>
        <v>205.9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205.9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180">
        <v>194.8</v>
      </c>
      <c r="E23" s="181"/>
      <c r="F23" s="68">
        <f t="shared" si="0"/>
        <v>194.8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194.8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180"/>
      <c r="E24" s="181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180">
        <v>197.6</v>
      </c>
      <c r="E25" s="181"/>
      <c r="F25" s="68">
        <f t="shared" si="0"/>
        <v>197.6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197.6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180"/>
      <c r="E26" s="181" t="s">
        <v>118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180"/>
      <c r="E27" s="181" t="s">
        <v>118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180"/>
      <c r="E28" s="181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180"/>
      <c r="E29" s="181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180"/>
      <c r="E30" s="181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180"/>
      <c r="E31" s="181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180"/>
      <c r="E32" s="181" t="s">
        <v>118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180"/>
      <c r="E33" s="181" t="s">
        <v>118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80"/>
      <c r="E34" s="181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80"/>
      <c r="E35" s="181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80"/>
      <c r="E36" s="181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80"/>
      <c r="E37" s="181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80"/>
      <c r="E38" s="181" t="s">
        <v>118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80"/>
      <c r="E39" s="181" t="s">
        <v>118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80"/>
      <c r="E40" s="181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80"/>
      <c r="E41" s="181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80"/>
      <c r="E42" s="181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80"/>
      <c r="E43" s="181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80"/>
      <c r="E44" s="181" t="s">
        <v>118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80"/>
      <c r="E45" s="181" t="s">
        <v>118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616.29999999999995</v>
      </c>
      <c r="H46" s="69">
        <f>SUM(H10:H45)</f>
        <v>4</v>
      </c>
      <c r="I46" s="69">
        <f>LARGE(I10:I45,1)+LARGE(I10:I45,2)+LARGE(I10:I45,3)</f>
        <v>619.9</v>
      </c>
      <c r="J46" s="69">
        <f>SUM(J10:J45)</f>
        <v>4</v>
      </c>
      <c r="K46" s="69">
        <f>LARGE(K10:K45,1)+LARGE(K10:K45,2)+LARGE(K10:K45,3)</f>
        <v>598.29999999999995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  <c r="AA46" s="71"/>
    </row>
    <row r="47" spans="1:27" x14ac:dyDescent="0.3">
      <c r="C47" s="69" t="s">
        <v>64</v>
      </c>
    </row>
  </sheetData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202" t="str">
        <f>Übersicht!Q4</f>
        <v>Sögel</v>
      </c>
      <c r="X1" s="202"/>
    </row>
    <row r="2" spans="1:27" x14ac:dyDescent="0.3">
      <c r="A2" s="106">
        <v>1</v>
      </c>
      <c r="B2" s="64" t="str">
        <f>'Wettkampf 1'!B2</f>
        <v>Werlte</v>
      </c>
      <c r="C2" s="72"/>
      <c r="D2" s="73">
        <f>G46</f>
        <v>621.1</v>
      </c>
      <c r="E2" s="110" t="str">
        <f>IF(H46&gt;4,"Es sind zu viele Schützen in Wertung!"," ")</f>
        <v xml:space="preserve"> </v>
      </c>
      <c r="V2" s="107" t="s">
        <v>31</v>
      </c>
      <c r="W2" s="203" t="str">
        <f>Übersicht!Q3</f>
        <v>30.03.</v>
      </c>
      <c r="X2" s="202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621.90000000000009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Sögel</v>
      </c>
      <c r="C4" s="72"/>
      <c r="D4" s="73">
        <f>K46</f>
        <v>589.4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205" t="s">
        <v>119</v>
      </c>
      <c r="X5" s="206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204" t="s">
        <v>141</v>
      </c>
      <c r="X6" s="204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207" t="s">
        <v>119</v>
      </c>
      <c r="X7" s="208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5" t="s">
        <v>32</v>
      </c>
      <c r="V9" s="196"/>
      <c r="W9" s="196"/>
      <c r="X9" s="197"/>
    </row>
    <row r="10" spans="1:27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219">
        <v>201.8</v>
      </c>
      <c r="E10" s="220"/>
      <c r="F10" s="68">
        <f>IF(E10="x","0",D10)</f>
        <v>201.8</v>
      </c>
      <c r="G10" s="69">
        <f>IF(C10=$B$2,F10,0)</f>
        <v>201.8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219">
        <v>210</v>
      </c>
      <c r="E11" s="220"/>
      <c r="F11" s="68">
        <f t="shared" ref="F11:F45" si="0">IF(E11="x","0",D11)</f>
        <v>210</v>
      </c>
      <c r="G11" s="69">
        <f t="shared" ref="G11:G45" si="1">IF(C11=$B$2,F11,0)</f>
        <v>210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219">
        <v>209.3</v>
      </c>
      <c r="E12" s="220"/>
      <c r="F12" s="68">
        <f t="shared" si="0"/>
        <v>209.3</v>
      </c>
      <c r="G12" s="69">
        <f t="shared" si="1"/>
        <v>209.3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219">
        <v>199.5</v>
      </c>
      <c r="E13" s="220"/>
      <c r="F13" s="68">
        <f t="shared" si="0"/>
        <v>199.5</v>
      </c>
      <c r="G13" s="69">
        <f t="shared" si="1"/>
        <v>199.5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219"/>
      <c r="E14" s="220" t="s">
        <v>118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219"/>
      <c r="E15" s="220" t="s">
        <v>118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219">
        <v>205.8</v>
      </c>
      <c r="E16" s="220"/>
      <c r="F16" s="68">
        <f t="shared" si="0"/>
        <v>205.8</v>
      </c>
      <c r="G16" s="69">
        <f t="shared" si="1"/>
        <v>0</v>
      </c>
      <c r="H16" s="69">
        <f t="shared" si="2"/>
        <v>0</v>
      </c>
      <c r="I16" s="69">
        <f t="shared" si="3"/>
        <v>205.8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219">
        <v>206.9</v>
      </c>
      <c r="E17" s="220"/>
      <c r="F17" s="68">
        <f t="shared" si="0"/>
        <v>206.9</v>
      </c>
      <c r="G17" s="69">
        <f t="shared" si="1"/>
        <v>0</v>
      </c>
      <c r="H17" s="69">
        <f t="shared" si="2"/>
        <v>0</v>
      </c>
      <c r="I17" s="69">
        <f t="shared" si="3"/>
        <v>206.9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219">
        <v>209.2</v>
      </c>
      <c r="E18" s="220"/>
      <c r="F18" s="68">
        <f t="shared" si="0"/>
        <v>209.2</v>
      </c>
      <c r="G18" s="69">
        <f t="shared" si="1"/>
        <v>0</v>
      </c>
      <c r="H18" s="69">
        <f t="shared" si="2"/>
        <v>0</v>
      </c>
      <c r="I18" s="69">
        <f t="shared" si="3"/>
        <v>209.2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219">
        <v>0</v>
      </c>
      <c r="E19" s="220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219"/>
      <c r="E20" s="220" t="s">
        <v>118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219"/>
      <c r="E21" s="220" t="s">
        <v>118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219">
        <v>202.1</v>
      </c>
      <c r="E22" s="220"/>
      <c r="F22" s="68">
        <f t="shared" si="0"/>
        <v>202.1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202.1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219">
        <v>195.7</v>
      </c>
      <c r="E23" s="220"/>
      <c r="F23" s="68">
        <f t="shared" si="0"/>
        <v>195.7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195.7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219"/>
      <c r="E24" s="220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219">
        <v>191.6</v>
      </c>
      <c r="E25" s="220"/>
      <c r="F25" s="68">
        <f t="shared" si="0"/>
        <v>191.6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191.6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219"/>
      <c r="E26" s="220" t="s">
        <v>118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219"/>
      <c r="E27" s="220" t="s">
        <v>118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219"/>
      <c r="E28" s="220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219"/>
      <c r="E29" s="220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219"/>
      <c r="E30" s="220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219"/>
      <c r="E31" s="220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219"/>
      <c r="E32" s="220" t="s">
        <v>118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219"/>
      <c r="E33" s="220" t="s">
        <v>118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219"/>
      <c r="E34" s="220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219"/>
      <c r="E35" s="220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219"/>
      <c r="E36" s="220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219"/>
      <c r="E37" s="220" t="s">
        <v>118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219"/>
      <c r="E38" s="220" t="s">
        <v>118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219"/>
      <c r="E39" s="220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219"/>
      <c r="E40" s="220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219"/>
      <c r="E41" s="220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219"/>
      <c r="E42" s="220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219"/>
      <c r="E43" s="220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219"/>
      <c r="E44" s="220" t="s">
        <v>118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219"/>
      <c r="E45" s="220" t="s">
        <v>118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621.1</v>
      </c>
      <c r="H46" s="69">
        <f>SUM(H10:H45)</f>
        <v>4</v>
      </c>
      <c r="I46" s="69">
        <f>LARGE(I10:I45,1)+LARGE(I10:I45,2)+LARGE(I10:I45,3)</f>
        <v>621.90000000000009</v>
      </c>
      <c r="J46" s="69">
        <f>SUM(J10:J45)</f>
        <v>4</v>
      </c>
      <c r="K46" s="69">
        <f>LARGE(K10:K45,1)+LARGE(K10:K45,2)+LARGE(K10:K45,3)</f>
        <v>589.4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15" t="str">
        <f>Übersicht!K1</f>
        <v>2024/2025</v>
      </c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127"/>
      <c r="V1" s="127"/>
      <c r="W1" s="127"/>
      <c r="X1" s="137" t="s">
        <v>46</v>
      </c>
      <c r="Y1" s="215"/>
      <c r="Z1" s="215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Werlte</v>
      </c>
      <c r="C2" s="134"/>
      <c r="D2" s="215" t="s">
        <v>62</v>
      </c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127"/>
      <c r="V2" s="127"/>
      <c r="W2" s="127"/>
      <c r="X2" s="137" t="s">
        <v>31</v>
      </c>
      <c r="Y2" s="216"/>
      <c r="Z2" s="215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Eisten</v>
      </c>
      <c r="C3" s="128"/>
      <c r="D3" s="215" t="str">
        <f>Übersicht!M1</f>
        <v>1. Kreisliga</v>
      </c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Sögel</v>
      </c>
      <c r="C4" s="128"/>
      <c r="D4" s="215" t="str">
        <f>Übersicht!P1</f>
        <v>Senioren</v>
      </c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Verein IV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17"/>
      <c r="Z5" s="218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Verein 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17"/>
      <c r="Z6" s="218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217"/>
      <c r="Z7" s="218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212" t="s">
        <v>32</v>
      </c>
      <c r="X9" s="213"/>
      <c r="Y9" s="213"/>
      <c r="Z9" s="214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Broermann Carl</v>
      </c>
      <c r="C10" s="135" t="str">
        <f>'Wettkampf 1'!C10</f>
        <v>Werlte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Köbbe Gerd</v>
      </c>
      <c r="C11" s="135" t="str">
        <f>'Wettkampf 1'!C11</f>
        <v>Werlte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Staggenborg Hans</v>
      </c>
      <c r="C12" s="135" t="str">
        <f>'Wettkampf 1'!C12</f>
        <v>Werlte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Abeln Bernd</v>
      </c>
      <c r="C13" s="135" t="str">
        <f>'Wettkampf 1'!C13</f>
        <v>Werlte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Werlte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Werlte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Baalmann Werner</v>
      </c>
      <c r="C16" s="135" t="str">
        <f>'Wettkampf 1'!C16</f>
        <v>Eisten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Büter Wilhelm</v>
      </c>
      <c r="C17" s="135" t="str">
        <f>'Wettkampf 1'!C17</f>
        <v>Eisten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 xml:space="preserve"> Ostermann Franz</v>
      </c>
      <c r="C18" s="135" t="str">
        <f>'Wettkampf 1'!C18</f>
        <v>Eisten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Schute Helmut</v>
      </c>
      <c r="C19" s="135" t="str">
        <f>'Wettkampf 1'!C19</f>
        <v>Eisten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Eisten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Eisten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van der Lugt Dirk Jan</v>
      </c>
      <c r="C22" s="135" t="str">
        <f>'Wettkampf 1'!C22</f>
        <v>Sögel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Bode Hans Hermann</v>
      </c>
      <c r="C23" s="135" t="str">
        <f>'Wettkampf 1'!C23</f>
        <v>Sögel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Scholl Bruno</v>
      </c>
      <c r="C24" s="135" t="str">
        <f>'Wettkampf 1'!C24</f>
        <v>Sögel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Barnowski Paul</v>
      </c>
      <c r="C25" s="135" t="str">
        <f>'Wettkampf 1'!C25</f>
        <v>Sögel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Sögel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Sögel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Schütze 19</v>
      </c>
      <c r="C28" s="135" t="str">
        <f>'Wettkampf 1'!C28</f>
        <v>Verein IV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Schütze 20</v>
      </c>
      <c r="C29" s="135" t="str">
        <f>'Wettkampf 1'!C29</f>
        <v>Verein IV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Schütze 21</v>
      </c>
      <c r="C30" s="135" t="str">
        <f>'Wettkampf 1'!C30</f>
        <v>Verein IV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Schütze 22</v>
      </c>
      <c r="C31" s="135" t="str">
        <f>'Wettkampf 1'!C31</f>
        <v>Verein IV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Verein IV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Verein IV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Schütze 25</v>
      </c>
      <c r="C34" s="135" t="str">
        <f>'Wettkampf 1'!C34</f>
        <v>Verein 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Schütze 26</v>
      </c>
      <c r="C35" s="135" t="str">
        <f>'Wettkampf 1'!C35</f>
        <v>Verein 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Schütze 27</v>
      </c>
      <c r="C36" s="135" t="str">
        <f>'Wettkampf 1'!C36</f>
        <v>Verein 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Schütze 28</v>
      </c>
      <c r="C37" s="135" t="str">
        <f>'Wettkampf 1'!C37</f>
        <v>Verein 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Verein 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Verein 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15" t="str">
        <f>Übersicht!K1</f>
        <v>2024/2025</v>
      </c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127"/>
      <c r="V1" s="127"/>
      <c r="W1" s="127"/>
      <c r="X1" s="137" t="s">
        <v>46</v>
      </c>
      <c r="Y1" s="215"/>
      <c r="Z1" s="215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215" t="s">
        <v>62</v>
      </c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127"/>
      <c r="V2" s="127"/>
      <c r="W2" s="127"/>
      <c r="X2" s="137" t="s">
        <v>31</v>
      </c>
      <c r="Y2" s="216"/>
      <c r="Z2" s="215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17"/>
      <c r="Z5" s="218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17"/>
      <c r="Z6" s="218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217"/>
      <c r="Z7" s="218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212" t="s">
        <v>32</v>
      </c>
      <c r="X9" s="213"/>
      <c r="Y9" s="213"/>
      <c r="Z9" s="214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222" t="s">
        <v>115</v>
      </c>
      <c r="B2" s="95" t="str">
        <f>VLOOKUP(A2,'Wettkampf 1'!$B$10:$C$45,2,FALSE)</f>
        <v>Sögel</v>
      </c>
      <c r="C2" s="9">
        <f>VLOOKUP(A2,'Wettkampf 1'!$B$10:$D$45,3,FALSE)</f>
        <v>203.9</v>
      </c>
      <c r="D2" s="9">
        <f>VLOOKUP($A2,'2'!$B$10:$D$45,3,FALSE)</f>
        <v>203.9</v>
      </c>
      <c r="E2" s="9">
        <f>VLOOKUP($A2,'3'!$B$10:$D$45,3,FALSE)</f>
        <v>210.5</v>
      </c>
      <c r="F2" s="9">
        <f>VLOOKUP($A2,'4'!$B$10:$D$45,3,FALSE)</f>
        <v>204.4</v>
      </c>
      <c r="G2" s="9">
        <f>VLOOKUP($A2,'5'!$B$10:$D$45,3,FALSE)</f>
        <v>209.7</v>
      </c>
      <c r="H2" s="9">
        <f>VLOOKUP($A2,'6'!$B$10:$D$45,3,FALSE)</f>
        <v>209.2</v>
      </c>
      <c r="I2" s="9">
        <f>IF(J2 &gt; 0,K2/J2,0)</f>
        <v>206.93333333333331</v>
      </c>
      <c r="J2" s="9">
        <f>VLOOKUP(A2,Formelhilfe!$A$9:$H$44,8,FALSE)</f>
        <v>6</v>
      </c>
      <c r="K2" s="10">
        <f>SUM(C2:H2)</f>
        <v>1241.5999999999999</v>
      </c>
      <c r="L2" s="9">
        <f>VLOOKUP($A2,'7'!$B$10:$D$45,3,FALSE)</f>
        <v>206.1</v>
      </c>
      <c r="M2" s="9">
        <f>VLOOKUP($A2,'8'!$B$10:$D$45,3,FALSE)</f>
        <v>210</v>
      </c>
      <c r="N2" s="9">
        <f>VLOOKUP($A2,'9'!$B$10:$D$45,3,FALSE)</f>
        <v>207.3</v>
      </c>
      <c r="O2" s="9">
        <f>VLOOKUP($A2,'10'!$B$10:$D$45,3,FALSE)</f>
        <v>209.5</v>
      </c>
      <c r="P2" s="9">
        <f>VLOOKUP($A2,'11'!$B$10:$D$45,3,FALSE)</f>
        <v>205.9</v>
      </c>
      <c r="Q2" s="9">
        <f>VLOOKUP($A2,'12'!$B$10:$D$45,3,FALSE)</f>
        <v>202.1</v>
      </c>
      <c r="R2" s="10">
        <f>IF(S2 &gt;0,T2/S2,0)</f>
        <v>206.81666666666669</v>
      </c>
      <c r="S2" s="9">
        <f>VLOOKUP(A2,Formelhilfe!$A$9:$O$44,15,FALSE)</f>
        <v>6</v>
      </c>
      <c r="T2" s="10">
        <f>SUM(L2:Q2)</f>
        <v>1240.9000000000001</v>
      </c>
      <c r="U2" s="10">
        <f>IF(V2&gt;0,W2/V2,0)</f>
        <v>206.875</v>
      </c>
      <c r="V2" s="9">
        <f>VLOOKUP(A2,Formelhilfe!$A$9:$P$44,16,FALSE)</f>
        <v>12</v>
      </c>
      <c r="W2" s="11">
        <f>SUM(C2:H2,L2:Q2)</f>
        <v>2482.5</v>
      </c>
    </row>
    <row r="3" spans="1:23" ht="20.25" customHeight="1" x14ac:dyDescent="0.4">
      <c r="A3" s="222" t="s">
        <v>112</v>
      </c>
      <c r="B3" s="95" t="str">
        <f>VLOOKUP(A3,'Wettkampf 1'!$B$10:$C$45,2,FALSE)</f>
        <v>Eisten</v>
      </c>
      <c r="C3" s="9">
        <f>VLOOKUP(A3,'Wettkampf 1'!$B$10:$D$45,3,FALSE)</f>
        <v>206</v>
      </c>
      <c r="D3" s="9">
        <f>VLOOKUP($A3,'2'!$B$10:$D$45,3,FALSE)</f>
        <v>209.2</v>
      </c>
      <c r="E3" s="9">
        <f>VLOOKUP($A3,'3'!$B$10:$D$45,3,FALSE)</f>
        <v>206.6</v>
      </c>
      <c r="F3" s="9">
        <f>VLOOKUP($A3,'4'!$B$10:$D$45,3,FALSE)</f>
        <v>206.1</v>
      </c>
      <c r="G3" s="9">
        <f>VLOOKUP($A3,'5'!$B$10:$D$45,3,FALSE)</f>
        <v>207.1</v>
      </c>
      <c r="H3" s="9">
        <f>VLOOKUP($A3,'6'!$B$10:$D$45,3,FALSE)</f>
        <v>205.5</v>
      </c>
      <c r="I3" s="9">
        <f>IF(J3 &gt; 0,K3/J3,0)</f>
        <v>206.75</v>
      </c>
      <c r="J3" s="9">
        <f>VLOOKUP(A3,Formelhilfe!$A$9:$H$44,8,FALSE)</f>
        <v>6</v>
      </c>
      <c r="K3" s="10">
        <f>SUM(C3:H3)</f>
        <v>1240.5</v>
      </c>
      <c r="L3" s="9">
        <f>VLOOKUP($A3,'7'!$B$10:$D$45,3,FALSE)</f>
        <v>205.2</v>
      </c>
      <c r="M3" s="9">
        <f>VLOOKUP($A3,'8'!$B$10:$D$45,3,FALSE)</f>
        <v>205.2</v>
      </c>
      <c r="N3" s="9">
        <f>VLOOKUP($A3,'9'!$B$10:$D$45,3,FALSE)</f>
        <v>206.6</v>
      </c>
      <c r="O3" s="9">
        <f>VLOOKUP($A3,'10'!$B$10:$D$45,3,FALSE)</f>
        <v>208.7</v>
      </c>
      <c r="P3" s="9">
        <f>VLOOKUP($A3,'11'!$B$10:$D$45,3,FALSE)</f>
        <v>207.6</v>
      </c>
      <c r="Q3" s="9">
        <f>VLOOKUP($A3,'12'!$B$10:$D$45,3,FALSE)</f>
        <v>206.9</v>
      </c>
      <c r="R3" s="10">
        <f>IF(S3 &gt;0,T3/S3,0)</f>
        <v>206.70000000000002</v>
      </c>
      <c r="S3" s="9">
        <f>VLOOKUP(A3,Formelhilfe!$A$9:$O$44,15,FALSE)</f>
        <v>6</v>
      </c>
      <c r="T3" s="10">
        <f>SUM(L3:Q3)</f>
        <v>1240.2</v>
      </c>
      <c r="U3" s="10">
        <f>IF(V3&gt;0,W3/V3,0)</f>
        <v>206.72499999999999</v>
      </c>
      <c r="V3" s="9">
        <f>VLOOKUP(A3,Formelhilfe!$A$9:$P$44,16,FALSE)</f>
        <v>12</v>
      </c>
      <c r="W3" s="11">
        <f>SUM(C3:H3,L3:Q3)</f>
        <v>2480.6999999999998</v>
      </c>
    </row>
    <row r="4" spans="1:23" ht="20.25" customHeight="1" x14ac:dyDescent="0.4">
      <c r="A4" s="222" t="s">
        <v>113</v>
      </c>
      <c r="B4" s="95" t="str">
        <f>VLOOKUP(A4,'Wettkampf 1'!$B$10:$C$45,2,FALSE)</f>
        <v>Eisten</v>
      </c>
      <c r="C4" s="9">
        <f>VLOOKUP(A4,'Wettkampf 1'!$B$10:$D$45,3,FALSE)</f>
        <v>202.4</v>
      </c>
      <c r="D4" s="9">
        <f>VLOOKUP($A4,'2'!$B$10:$D$45,3,FALSE)</f>
        <v>208.2</v>
      </c>
      <c r="E4" s="9">
        <f>VLOOKUP($A4,'3'!$B$10:$D$45,3,FALSE)</f>
        <v>206.7</v>
      </c>
      <c r="F4" s="9">
        <f>VLOOKUP($A4,'4'!$B$10:$D$45,3,FALSE)</f>
        <v>203.7</v>
      </c>
      <c r="G4" s="9">
        <f>VLOOKUP($A4,'5'!$B$10:$D$45,3,FALSE)</f>
        <v>204.8</v>
      </c>
      <c r="H4" s="9">
        <f>VLOOKUP($A4,'6'!$B$10:$D$45,3,FALSE)</f>
        <v>208.5</v>
      </c>
      <c r="I4" s="9">
        <f>IF(J4 &gt; 0,K4/J4,0)</f>
        <v>205.71666666666667</v>
      </c>
      <c r="J4" s="9">
        <f>VLOOKUP(A4,Formelhilfe!$A$9:$H$44,8,FALSE)</f>
        <v>6</v>
      </c>
      <c r="K4" s="10">
        <f>SUM(C4:H4)</f>
        <v>1234.3</v>
      </c>
      <c r="L4" s="9">
        <f>VLOOKUP($A4,'7'!$B$10:$D$45,3,FALSE)</f>
        <v>205.4</v>
      </c>
      <c r="M4" s="9">
        <f>VLOOKUP($A4,'8'!$B$10:$D$45,3,FALSE)</f>
        <v>205.8</v>
      </c>
      <c r="N4" s="9">
        <f>VLOOKUP($A4,'9'!$B$10:$D$45,3,FALSE)</f>
        <v>207.9</v>
      </c>
      <c r="O4" s="9">
        <f>VLOOKUP($A4,'10'!$B$10:$D$45,3,FALSE)</f>
        <v>208.6</v>
      </c>
      <c r="P4" s="9">
        <f>VLOOKUP($A4,'11'!$B$10:$D$45,3,FALSE)</f>
        <v>206.7</v>
      </c>
      <c r="Q4" s="9">
        <f>VLOOKUP($A4,'12'!$B$10:$D$45,3,FALSE)</f>
        <v>209.2</v>
      </c>
      <c r="R4" s="10">
        <f>IF(S4 &gt;0,T4/S4,0)</f>
        <v>207.26666666666668</v>
      </c>
      <c r="S4" s="9">
        <f>VLOOKUP(A4,Formelhilfe!$A$9:$O$44,15,FALSE)</f>
        <v>6</v>
      </c>
      <c r="T4" s="10">
        <f>SUM(L4:Q4)</f>
        <v>1243.6000000000001</v>
      </c>
      <c r="U4" s="10">
        <f>IF(V4&gt;0,W4/V4,0)</f>
        <v>206.49166666666665</v>
      </c>
      <c r="V4" s="9">
        <f>VLOOKUP(A4,Formelhilfe!$A$9:$P$44,16,FALSE)</f>
        <v>12</v>
      </c>
      <c r="W4" s="11">
        <f>SUM(C4:H4,L4:Q4)</f>
        <v>2477.8999999999996</v>
      </c>
    </row>
    <row r="5" spans="1:23" ht="20.25" customHeight="1" x14ac:dyDescent="0.4">
      <c r="A5" s="222" t="s">
        <v>109</v>
      </c>
      <c r="B5" s="95" t="str">
        <f>VLOOKUP(A5,'Wettkampf 1'!$B$10:$C$45,2,FALSE)</f>
        <v>Werlte</v>
      </c>
      <c r="C5" s="9">
        <f>VLOOKUP(A5,'Wettkampf 1'!$B$10:$D$45,3,FALSE)</f>
        <v>203.7</v>
      </c>
      <c r="D5" s="9">
        <f>VLOOKUP($A5,'2'!$B$10:$D$45,3,FALSE)</f>
        <v>205.4</v>
      </c>
      <c r="E5" s="9">
        <f>VLOOKUP($A5,'3'!$B$10:$D$45,3,FALSE)</f>
        <v>203.8</v>
      </c>
      <c r="F5" s="9">
        <f>VLOOKUP($A5,'4'!$B$10:$D$45,3,FALSE)</f>
        <v>206.4</v>
      </c>
      <c r="G5" s="9">
        <f>VLOOKUP($A5,'5'!$B$10:$D$45,3,FALSE)</f>
        <v>206</v>
      </c>
      <c r="H5" s="9">
        <f>VLOOKUP($A5,'6'!$B$10:$D$45,3,FALSE)</f>
        <v>209.6</v>
      </c>
      <c r="I5" s="9">
        <f>IF(J5 &gt; 0,K5/J5,0)</f>
        <v>205.81666666666669</v>
      </c>
      <c r="J5" s="9">
        <f>VLOOKUP(A5,Formelhilfe!$A$9:$H$44,8,FALSE)</f>
        <v>6</v>
      </c>
      <c r="K5" s="10">
        <f>SUM(C5:H5)</f>
        <v>1234.9000000000001</v>
      </c>
      <c r="L5" s="9">
        <f>VLOOKUP($A5,'7'!$B$10:$D$45,3,FALSE)</f>
        <v>205.6</v>
      </c>
      <c r="M5" s="9">
        <f>VLOOKUP($A5,'8'!$B$10:$D$45,3,FALSE)</f>
        <v>207.6</v>
      </c>
      <c r="N5" s="9">
        <f>VLOOKUP($A5,'9'!$B$10:$D$45,3,FALSE)</f>
        <v>206.6</v>
      </c>
      <c r="O5" s="9">
        <f>VLOOKUP($A5,'10'!$B$10:$D$45,3,FALSE)</f>
        <v>199.2</v>
      </c>
      <c r="P5" s="9">
        <f>VLOOKUP($A5,'11'!$B$10:$D$45,3,FALSE)</f>
        <v>209.4</v>
      </c>
      <c r="Q5" s="9">
        <f>VLOOKUP($A5,'12'!$B$10:$D$45,3,FALSE)</f>
        <v>210</v>
      </c>
      <c r="R5" s="10">
        <f>IF(S5 &gt;0,T5/S5,0)</f>
        <v>206.4</v>
      </c>
      <c r="S5" s="9">
        <f>VLOOKUP(A5,Formelhilfe!$A$9:$O$44,15,FALSE)</f>
        <v>6</v>
      </c>
      <c r="T5" s="10">
        <f>SUM(L5:Q5)</f>
        <v>1238.4000000000001</v>
      </c>
      <c r="U5" s="10">
        <f>IF(V5&gt;0,W5/V5,0)</f>
        <v>206.10833333333332</v>
      </c>
      <c r="V5" s="9">
        <f>VLOOKUP(A5,Formelhilfe!$A$9:$P$44,16,FALSE)</f>
        <v>12</v>
      </c>
      <c r="W5" s="11">
        <f>SUM(C5:H5,L5:Q5)</f>
        <v>2473.2999999999997</v>
      </c>
    </row>
    <row r="6" spans="1:23" ht="20.25" customHeight="1" x14ac:dyDescent="0.4">
      <c r="A6" s="222" t="s">
        <v>111</v>
      </c>
      <c r="B6" s="95" t="str">
        <f>VLOOKUP(A6,'Wettkampf 1'!$B$10:$C$45,2,FALSE)</f>
        <v>Eisten</v>
      </c>
      <c r="C6" s="9">
        <f>VLOOKUP(A6,'Wettkampf 1'!$B$10:$D$45,3,FALSE)</f>
        <v>208.5</v>
      </c>
      <c r="D6" s="9">
        <f>VLOOKUP($A6,'2'!$B$10:$D$45,3,FALSE)</f>
        <v>207.5</v>
      </c>
      <c r="E6" s="9">
        <f>VLOOKUP($A6,'3'!$B$10:$D$45,3,FALSE)</f>
        <v>205.3</v>
      </c>
      <c r="F6" s="9">
        <f>VLOOKUP($A6,'4'!$B$10:$D$45,3,FALSE)</f>
        <v>207.1</v>
      </c>
      <c r="G6" s="9">
        <f>VLOOKUP($A6,'5'!$B$10:$D$45,3,FALSE)</f>
        <v>206.9</v>
      </c>
      <c r="H6" s="9">
        <f>VLOOKUP($A6,'6'!$B$10:$D$45,3,FALSE)</f>
        <v>208.8</v>
      </c>
      <c r="I6" s="9">
        <f>IF(J6 &gt; 0,K6/J6,0)</f>
        <v>207.35</v>
      </c>
      <c r="J6" s="9">
        <f>VLOOKUP(A6,Formelhilfe!$A$9:$H$44,8,FALSE)</f>
        <v>6</v>
      </c>
      <c r="K6" s="10">
        <f>SUM(C6:H6)</f>
        <v>1244.0999999999999</v>
      </c>
      <c r="L6" s="9">
        <f>VLOOKUP($A6,'7'!$B$10:$D$45,3,FALSE)</f>
        <v>201.2</v>
      </c>
      <c r="M6" s="9">
        <f>VLOOKUP($A6,'8'!$B$10:$D$45,3,FALSE)</f>
        <v>207.4</v>
      </c>
      <c r="N6" s="9">
        <f>VLOOKUP($A6,'9'!$B$10:$D$45,3,FALSE)</f>
        <v>204.1</v>
      </c>
      <c r="O6" s="9">
        <f>VLOOKUP($A6,'10'!$B$10:$D$45,3,FALSE)</f>
        <v>204.8</v>
      </c>
      <c r="P6" s="9">
        <f>VLOOKUP($A6,'11'!$B$10:$D$45,3,FALSE)</f>
        <v>205.6</v>
      </c>
      <c r="Q6" s="9">
        <f>VLOOKUP($A6,'12'!$B$10:$D$45,3,FALSE)</f>
        <v>205.8</v>
      </c>
      <c r="R6" s="10">
        <f>IF(S6 &gt;0,T6/S6,0)</f>
        <v>204.81666666666669</v>
      </c>
      <c r="S6" s="9">
        <f>VLOOKUP(A6,Formelhilfe!$A$9:$O$44,15,FALSE)</f>
        <v>6</v>
      </c>
      <c r="T6" s="10">
        <f>SUM(L6:Q6)</f>
        <v>1228.9000000000001</v>
      </c>
      <c r="U6" s="10">
        <f>IF(V6&gt;0,W6/V6,0)</f>
        <v>206.08333333333334</v>
      </c>
      <c r="V6" s="9">
        <f>VLOOKUP(A6,Formelhilfe!$A$9:$P$44,16,FALSE)</f>
        <v>12</v>
      </c>
      <c r="W6" s="11">
        <f>SUM(C6:H6,L6:Q6)</f>
        <v>2473</v>
      </c>
    </row>
    <row r="7" spans="1:23" ht="20.25" customHeight="1" x14ac:dyDescent="0.4">
      <c r="A7" s="222" t="s">
        <v>110</v>
      </c>
      <c r="B7" s="95" t="str">
        <f>VLOOKUP(A7,'Wettkampf 1'!$B$10:$C$45,2,FALSE)</f>
        <v>Werlte</v>
      </c>
      <c r="C7" s="9">
        <f>VLOOKUP(A7,'Wettkampf 1'!$B$10:$D$45,3,FALSE)</f>
        <v>204.7</v>
      </c>
      <c r="D7" s="9">
        <f>VLOOKUP($A7,'2'!$B$10:$D$45,3,FALSE)</f>
        <v>204.4</v>
      </c>
      <c r="E7" s="9">
        <f>VLOOKUP($A7,'3'!$B$10:$D$45,3,FALSE)</f>
        <v>204.2</v>
      </c>
      <c r="F7" s="9">
        <f>VLOOKUP($A7,'4'!$B$10:$D$45,3,FALSE)</f>
        <v>206.1</v>
      </c>
      <c r="G7" s="9">
        <f>VLOOKUP($A7,'5'!$B$10:$D$45,3,FALSE)</f>
        <v>205</v>
      </c>
      <c r="H7" s="9">
        <f>VLOOKUP($A7,'6'!$B$10:$D$45,3,FALSE)</f>
        <v>201.4</v>
      </c>
      <c r="I7" s="9">
        <f>IF(J7 &gt; 0,K7/J7,0)</f>
        <v>204.30000000000004</v>
      </c>
      <c r="J7" s="9">
        <f>VLOOKUP(A7,Formelhilfe!$A$9:$H$44,8,FALSE)</f>
        <v>6</v>
      </c>
      <c r="K7" s="10">
        <f>SUM(C7:H7)</f>
        <v>1225.8000000000002</v>
      </c>
      <c r="L7" s="9">
        <f>VLOOKUP($A7,'7'!$B$10:$D$45,3,FALSE)</f>
        <v>206.7</v>
      </c>
      <c r="M7" s="9">
        <f>VLOOKUP($A7,'8'!$B$10:$D$45,3,FALSE)</f>
        <v>204.2</v>
      </c>
      <c r="N7" s="9">
        <f>VLOOKUP($A7,'9'!$B$10:$D$45,3,FALSE)</f>
        <v>203.3</v>
      </c>
      <c r="O7" s="9">
        <f>VLOOKUP($A7,'10'!$B$10:$D$45,3,FALSE)</f>
        <v>203.7</v>
      </c>
      <c r="P7" s="9">
        <f>VLOOKUP($A7,'11'!$B$10:$D$45,3,FALSE)</f>
        <v>203</v>
      </c>
      <c r="Q7" s="9">
        <f>VLOOKUP($A7,'12'!$B$10:$D$45,3,FALSE)</f>
        <v>209.3</v>
      </c>
      <c r="R7" s="10">
        <f>IF(S7 &gt;0,T7/S7,0)</f>
        <v>205.03333333333333</v>
      </c>
      <c r="S7" s="9">
        <f>VLOOKUP(A7,Formelhilfe!$A$9:$O$44,15,FALSE)</f>
        <v>6</v>
      </c>
      <c r="T7" s="10">
        <f>SUM(L7:Q7)</f>
        <v>1230.2</v>
      </c>
      <c r="U7" s="10">
        <f>IF(V7&gt;0,W7/V7,0)</f>
        <v>204.66666666666671</v>
      </c>
      <c r="V7" s="9">
        <f>VLOOKUP(A7,Formelhilfe!$A$9:$P$44,16,FALSE)</f>
        <v>12</v>
      </c>
      <c r="W7" s="11">
        <f>SUM(C7:H7,L7:Q7)</f>
        <v>2456.0000000000005</v>
      </c>
    </row>
    <row r="8" spans="1:23" ht="20.25" customHeight="1" x14ac:dyDescent="0.4">
      <c r="A8" s="222" t="s">
        <v>108</v>
      </c>
      <c r="B8" s="95" t="str">
        <f>VLOOKUP(A8,'Wettkampf 1'!$B$10:$C$45,2,FALSE)</f>
        <v>Werlte</v>
      </c>
      <c r="C8" s="9">
        <f>VLOOKUP(A8,'Wettkampf 1'!$B$10:$D$45,3,FALSE)</f>
        <v>201</v>
      </c>
      <c r="D8" s="9">
        <f>VLOOKUP($A8,'2'!$B$10:$D$45,3,FALSE)</f>
        <v>202.9</v>
      </c>
      <c r="E8" s="9">
        <f>VLOOKUP($A8,'3'!$B$10:$D$45,3,FALSE)</f>
        <v>201.1</v>
      </c>
      <c r="F8" s="9">
        <f>VLOOKUP($A8,'4'!$B$10:$D$45,3,FALSE)</f>
        <v>195.1</v>
      </c>
      <c r="G8" s="9">
        <f>VLOOKUP($A8,'5'!$B$10:$D$45,3,FALSE)</f>
        <v>204.1</v>
      </c>
      <c r="H8" s="9">
        <f>VLOOKUP($A8,'6'!$B$10:$D$45,3,FALSE)</f>
        <v>202.4</v>
      </c>
      <c r="I8" s="9">
        <f>IF(J8 &gt; 0,K8/J8,0)</f>
        <v>201.10000000000002</v>
      </c>
      <c r="J8" s="9">
        <f>VLOOKUP(A8,Formelhilfe!$A$9:$H$44,8,FALSE)</f>
        <v>6</v>
      </c>
      <c r="K8" s="10">
        <f>SUM(C8:H8)</f>
        <v>1206.6000000000001</v>
      </c>
      <c r="L8" s="9">
        <f>VLOOKUP($A8,'7'!$B$10:$D$45,3,FALSE)</f>
        <v>204</v>
      </c>
      <c r="M8" s="9">
        <f>VLOOKUP($A8,'8'!$B$10:$D$45,3,FALSE)</f>
        <v>203.1</v>
      </c>
      <c r="N8" s="9">
        <f>VLOOKUP($A8,'9'!$B$10:$D$45,3,FALSE)</f>
        <v>201.9</v>
      </c>
      <c r="O8" s="9">
        <f>VLOOKUP($A8,'10'!$B$10:$D$45,3,FALSE)</f>
        <v>200.3</v>
      </c>
      <c r="P8" s="9">
        <f>VLOOKUP($A8,'11'!$B$10:$D$45,3,FALSE)</f>
        <v>202.2</v>
      </c>
      <c r="Q8" s="9">
        <f>VLOOKUP($A8,'12'!$B$10:$D$45,3,FALSE)</f>
        <v>201.8</v>
      </c>
      <c r="R8" s="10">
        <f>IF(S8 &gt;0,T8/S8,0)</f>
        <v>202.21666666666667</v>
      </c>
      <c r="S8" s="9">
        <f>VLOOKUP(A8,Formelhilfe!$A$9:$O$44,15,FALSE)</f>
        <v>6</v>
      </c>
      <c r="T8" s="10">
        <f>SUM(L8:Q8)</f>
        <v>1213.3</v>
      </c>
      <c r="U8" s="10">
        <f>IF(V8&gt;0,W8/V8,0)</f>
        <v>201.65833333333333</v>
      </c>
      <c r="V8" s="9">
        <f>VLOOKUP(A8,Formelhilfe!$A$9:$P$44,16,FALSE)</f>
        <v>12</v>
      </c>
      <c r="W8" s="11">
        <f>SUM(C8:H8,L8:Q8)</f>
        <v>2419.9</v>
      </c>
    </row>
    <row r="9" spans="1:23" ht="20.25" customHeight="1" x14ac:dyDescent="0.4">
      <c r="A9" s="222" t="s">
        <v>116</v>
      </c>
      <c r="B9" s="95" t="str">
        <f>VLOOKUP(A9,'Wettkampf 1'!$B$10:$C$45,2,FALSE)</f>
        <v>Sögel</v>
      </c>
      <c r="C9" s="9">
        <f>VLOOKUP(A9,'Wettkampf 1'!$B$10:$D$45,3,FALSE)</f>
        <v>195.3</v>
      </c>
      <c r="D9" s="9">
        <f>VLOOKUP($A9,'2'!$B$10:$D$45,3,FALSE)</f>
        <v>194.3</v>
      </c>
      <c r="E9" s="9">
        <f>VLOOKUP($A9,'3'!$B$10:$D$45,3,FALSE)</f>
        <v>187.4</v>
      </c>
      <c r="F9" s="9">
        <f>VLOOKUP($A9,'4'!$B$10:$D$45,3,FALSE)</f>
        <v>182.8</v>
      </c>
      <c r="G9" s="9">
        <f>VLOOKUP($A9,'5'!$B$10:$D$45,3,FALSE)</f>
        <v>196.6</v>
      </c>
      <c r="H9" s="9">
        <f>VLOOKUP($A9,'6'!$B$10:$D$45,3,FALSE)</f>
        <v>191.9</v>
      </c>
      <c r="I9" s="9">
        <f>IF(J9 &gt; 0,K9/J9,0)</f>
        <v>191.38333333333333</v>
      </c>
      <c r="J9" s="9">
        <f>VLOOKUP(A9,Formelhilfe!$A$9:$H$44,8,FALSE)</f>
        <v>6</v>
      </c>
      <c r="K9" s="10">
        <f>SUM(C9:H9)</f>
        <v>1148.3</v>
      </c>
      <c r="L9" s="9">
        <f>VLOOKUP($A9,'7'!$B$10:$D$45,3,FALSE)</f>
        <v>194.5</v>
      </c>
      <c r="M9" s="9">
        <f>VLOOKUP($A9,'8'!$B$10:$D$45,3,FALSE)</f>
        <v>185.8</v>
      </c>
      <c r="N9" s="9">
        <f>VLOOKUP($A9,'9'!$B$10:$D$45,3,FALSE)</f>
        <v>195.4</v>
      </c>
      <c r="O9" s="9">
        <f>VLOOKUP($A9,'10'!$B$10:$D$45,3,FALSE)</f>
        <v>187.9</v>
      </c>
      <c r="P9" s="9">
        <f>VLOOKUP($A9,'11'!$B$10:$D$45,3,FALSE)</f>
        <v>194.8</v>
      </c>
      <c r="Q9" s="9">
        <f>VLOOKUP($A9,'12'!$B$10:$D$45,3,FALSE)</f>
        <v>195.7</v>
      </c>
      <c r="R9" s="10">
        <f>IF(S9 &gt;0,T9/S9,0)</f>
        <v>192.35000000000002</v>
      </c>
      <c r="S9" s="9">
        <f>VLOOKUP(A9,Formelhilfe!$A$9:$O$44,15,FALSE)</f>
        <v>6</v>
      </c>
      <c r="T9" s="10">
        <f>SUM(L9:Q9)</f>
        <v>1154.1000000000001</v>
      </c>
      <c r="U9" s="10">
        <f>IF(V9&gt;0,W9/V9,0)</f>
        <v>191.86666666666667</v>
      </c>
      <c r="V9" s="9">
        <f>VLOOKUP(A9,Formelhilfe!$A$9:$P$44,16,FALSE)</f>
        <v>12</v>
      </c>
      <c r="W9" s="11">
        <f>SUM(C9:H9,L9:Q9)</f>
        <v>2302.4</v>
      </c>
    </row>
    <row r="10" spans="1:23" ht="20.25" customHeight="1" x14ac:dyDescent="0.4">
      <c r="A10" s="222" t="s">
        <v>124</v>
      </c>
      <c r="B10" s="95" t="str">
        <f>VLOOKUP(A10,'Wettkampf 1'!$B$10:$C$45,2,FALSE)</f>
        <v>Werlte</v>
      </c>
      <c r="C10" s="9">
        <f>VLOOKUP(A10,'Wettkampf 1'!$B$10:$D$45,3,FALSE)</f>
        <v>0</v>
      </c>
      <c r="D10" s="9">
        <f>VLOOKUP($A10,'2'!$B$10:$D$45,3,FALSE)</f>
        <v>0</v>
      </c>
      <c r="E10" s="9">
        <f>VLOOKUP($A10,'3'!$B$10:$D$45,3,FALSE)</f>
        <v>163.4</v>
      </c>
      <c r="F10" s="9">
        <f>VLOOKUP($A10,'4'!$B$10:$D$45,3,FALSE)</f>
        <v>206.9</v>
      </c>
      <c r="G10" s="9">
        <f>VLOOKUP($A10,'5'!$B$10:$D$45,3,FALSE)</f>
        <v>203.9</v>
      </c>
      <c r="H10" s="9">
        <f>VLOOKUP($A10,'6'!$B$10:$D$45,3,FALSE)</f>
        <v>205.8</v>
      </c>
      <c r="I10" s="9">
        <f>IF(J10 &gt; 0,K10/J10,0)</f>
        <v>195</v>
      </c>
      <c r="J10" s="9">
        <f>VLOOKUP(A10,Formelhilfe!$A$9:$H$44,8,FALSE)</f>
        <v>4</v>
      </c>
      <c r="K10" s="10">
        <f>SUM(C10:H10)</f>
        <v>780</v>
      </c>
      <c r="L10" s="9">
        <f>VLOOKUP($A10,'7'!$B$10:$D$45,3,FALSE)</f>
        <v>203.6</v>
      </c>
      <c r="M10" s="9" t="str">
        <f>VLOOKUP($A10,'8'!$B$10:$D$45,3,FALSE)</f>
        <v>20,3,8</v>
      </c>
      <c r="N10" s="9">
        <f>VLOOKUP($A10,'9'!$B$10:$D$45,3,FALSE)</f>
        <v>203</v>
      </c>
      <c r="O10" s="9">
        <f>VLOOKUP($A10,'10'!$B$10:$D$45,3,FALSE)</f>
        <v>203.5</v>
      </c>
      <c r="P10" s="9">
        <f>VLOOKUP($A10,'11'!$B$10:$D$45,3,FALSE)</f>
        <v>203.9</v>
      </c>
      <c r="Q10" s="9">
        <f>VLOOKUP($A10,'12'!$B$10:$D$45,3,FALSE)</f>
        <v>199.5</v>
      </c>
      <c r="R10" s="10">
        <f>IF(S10 &gt;0,T10/S10,0)</f>
        <v>168.91666666666666</v>
      </c>
      <c r="S10" s="9">
        <f>VLOOKUP(A10,Formelhilfe!$A$9:$O$44,15,FALSE)</f>
        <v>6</v>
      </c>
      <c r="T10" s="10">
        <f>SUM(L10:Q10)</f>
        <v>1013.5</v>
      </c>
      <c r="U10" s="10">
        <f>IF(V10&gt;0,W10/V10,0)</f>
        <v>179.35</v>
      </c>
      <c r="V10" s="9">
        <f>VLOOKUP(A10,Formelhilfe!$A$9:$P$44,16,FALSE)</f>
        <v>10</v>
      </c>
      <c r="W10" s="11">
        <f>SUM(C10:H10,L10:Q10)</f>
        <v>1793.5</v>
      </c>
    </row>
    <row r="11" spans="1:23" ht="20.25" customHeight="1" x14ac:dyDescent="0.4">
      <c r="A11" s="222" t="s">
        <v>114</v>
      </c>
      <c r="B11" s="95" t="str">
        <f>VLOOKUP(A11,'Wettkampf 1'!$B$10:$C$45,2,FALSE)</f>
        <v>Eisten</v>
      </c>
      <c r="C11" s="9">
        <f>VLOOKUP(A11,'Wettkampf 1'!$B$10:$D$45,3,FALSE)</f>
        <v>202.3</v>
      </c>
      <c r="D11" s="9">
        <f>VLOOKUP($A11,'2'!$B$10:$D$45,3,FALSE)</f>
        <v>205.1</v>
      </c>
      <c r="E11" s="9">
        <f>VLOOKUP($A11,'3'!$B$10:$D$45,3,FALSE)</f>
        <v>205.1</v>
      </c>
      <c r="F11" s="9">
        <f>VLOOKUP($A11,'4'!$B$10:$D$45,3,FALSE)</f>
        <v>199.7</v>
      </c>
      <c r="G11" s="9">
        <f>VLOOKUP($A11,'5'!$B$10:$D$45,3,FALSE)</f>
        <v>200.5</v>
      </c>
      <c r="H11" s="9">
        <f>VLOOKUP($A11,'6'!$B$10:$D$45,3,FALSE)</f>
        <v>204.3</v>
      </c>
      <c r="I11" s="9">
        <f>IF(J11 &gt; 0,K11/J11,0)</f>
        <v>202.83333333333334</v>
      </c>
      <c r="J11" s="9">
        <f>VLOOKUP(A11,Formelhilfe!$A$9:$H$44,8,FALSE)</f>
        <v>6</v>
      </c>
      <c r="K11" s="10">
        <f>SUM(C11:H11)</f>
        <v>1217</v>
      </c>
      <c r="L11" s="9">
        <f>VLOOKUP($A11,'7'!$B$10:$D$45,3,FALSE)</f>
        <v>204.2</v>
      </c>
      <c r="M11" s="9">
        <f>VLOOKUP($A11,'8'!$B$10:$D$45,3,FALSE)</f>
        <v>209.1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206.64999999999998</v>
      </c>
      <c r="S11" s="9">
        <f>VLOOKUP(A11,Formelhilfe!$A$9:$O$44,15,FALSE)</f>
        <v>2</v>
      </c>
      <c r="T11" s="10">
        <f>SUM(L11:Q11)</f>
        <v>413.29999999999995</v>
      </c>
      <c r="U11" s="10">
        <f>IF(V11&gt;0,W11/V11,0)</f>
        <v>203.78749999999999</v>
      </c>
      <c r="V11" s="9">
        <f>VLOOKUP(A11,Formelhilfe!$A$9:$P$44,16,FALSE)</f>
        <v>8</v>
      </c>
      <c r="W11" s="11">
        <f>SUM(C11:H11,L11:Q11)</f>
        <v>1630.3</v>
      </c>
    </row>
    <row r="12" spans="1:23" ht="20.25" customHeight="1" x14ac:dyDescent="0.4">
      <c r="A12" s="222" t="s">
        <v>134</v>
      </c>
      <c r="B12" s="95" t="str">
        <f>VLOOKUP(A12,'Wettkampf 1'!$B$10:$C$45,2,FALSE)</f>
        <v>Sögel</v>
      </c>
      <c r="C12" s="9">
        <f>VLOOKUP(A12,'Wettkampf 1'!$B$10:$D$45,3,FALSE)</f>
        <v>0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0</v>
      </c>
      <c r="J12" s="9">
        <f>VLOOKUP(A12,Formelhilfe!$A$9:$H$44,8,FALSE)</f>
        <v>0</v>
      </c>
      <c r="K12" s="10">
        <f>SUM(C12:H12)</f>
        <v>0</v>
      </c>
      <c r="L12" s="9">
        <f>VLOOKUP($A12,'7'!$B$10:$D$45,3,FALSE)</f>
        <v>194.7</v>
      </c>
      <c r="M12" s="9">
        <f>VLOOKUP($A12,'8'!$B$10:$D$45,3,FALSE)</f>
        <v>185.3</v>
      </c>
      <c r="N12" s="9">
        <f>VLOOKUP($A12,'9'!$B$10:$D$45,3,FALSE)</f>
        <v>189.9</v>
      </c>
      <c r="O12" s="9">
        <f>VLOOKUP($A12,'10'!$B$10:$D$45,3,FALSE)</f>
        <v>190.7</v>
      </c>
      <c r="P12" s="9">
        <f>VLOOKUP($A12,'11'!$B$10:$D$45,3,FALSE)</f>
        <v>197.6</v>
      </c>
      <c r="Q12" s="9">
        <f>VLOOKUP($A12,'12'!$B$10:$D$45,3,FALSE)</f>
        <v>191.6</v>
      </c>
      <c r="R12" s="10">
        <f>IF(S12 &gt;0,T12/S12,0)</f>
        <v>191.63333333333333</v>
      </c>
      <c r="S12" s="9">
        <f>VLOOKUP(A12,Formelhilfe!$A$9:$O$44,15,FALSE)</f>
        <v>6</v>
      </c>
      <c r="T12" s="10">
        <f>SUM(L12:Q12)</f>
        <v>1149.8</v>
      </c>
      <c r="U12" s="10">
        <f>IF(V12&gt;0,W12/V12,0)</f>
        <v>191.63333333333333</v>
      </c>
      <c r="V12" s="9">
        <f>VLOOKUP(A12,Formelhilfe!$A$9:$P$44,16,FALSE)</f>
        <v>6</v>
      </c>
      <c r="W12" s="11">
        <f>SUM(C12:H12,L12:Q12)</f>
        <v>1149.8</v>
      </c>
    </row>
    <row r="13" spans="1:23" ht="20.25" customHeight="1" x14ac:dyDescent="0.4">
      <c r="A13" s="222" t="s">
        <v>49</v>
      </c>
      <c r="B13" s="95" t="str">
        <f>VLOOKUP(A13,'Wettkampf 1'!$B$10:$C$45,2,FALSE)</f>
        <v>Werlte</v>
      </c>
      <c r="C13" s="9">
        <f>VLOOKUP(A13,'Wettkampf 1'!$B$10:$D$45,3,FALSE)</f>
        <v>0</v>
      </c>
      <c r="D13" s="9">
        <f>VLOOKUP($A13,'2'!$B$10:$D$45,3,FALSE)</f>
        <v>0</v>
      </c>
      <c r="E13" s="9">
        <f>VLOOKUP($A13,'3'!$B$10:$D$45,3,FALSE)</f>
        <v>204.2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204.2</v>
      </c>
      <c r="J13" s="9">
        <f>VLOOKUP(A13,Formelhilfe!$A$9:$H$44,8,FALSE)</f>
        <v>1</v>
      </c>
      <c r="K13" s="10">
        <f>SUM(C13:H13)</f>
        <v>204.2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204.2</v>
      </c>
      <c r="V13" s="9">
        <f>VLOOKUP(A13,Formelhilfe!$A$9:$P$44,16,FALSE)</f>
        <v>1</v>
      </c>
      <c r="W13" s="11">
        <f>SUM(C13:H13,L13:Q13)</f>
        <v>204.2</v>
      </c>
    </row>
    <row r="14" spans="1:23" ht="20.25" customHeight="1" x14ac:dyDescent="0.4">
      <c r="A14" s="222" t="s">
        <v>117</v>
      </c>
      <c r="B14" s="95" t="str">
        <f>VLOOKUP(A14,'Wettkampf 1'!$B$10:$C$45,2,FALSE)</f>
        <v>Sögel</v>
      </c>
      <c r="C14" s="9">
        <f>VLOOKUP(A14,'Wettkampf 1'!$B$10:$D$45,3,FALSE)</f>
        <v>179.3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179.3</v>
      </c>
      <c r="J14" s="9">
        <f>VLOOKUP(A14,Formelhilfe!$A$9:$H$44,8,FALSE)</f>
        <v>1</v>
      </c>
      <c r="K14" s="10">
        <f>SUM(C14:H14)</f>
        <v>179.3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179.3</v>
      </c>
      <c r="V14" s="9">
        <f>VLOOKUP(A14,Formelhilfe!$A$9:$P$44,16,FALSE)</f>
        <v>1</v>
      </c>
      <c r="W14" s="11">
        <f>SUM(C14:H14,L14:Q14)</f>
        <v>179.3</v>
      </c>
    </row>
    <row r="15" spans="1:23" ht="20.25" customHeight="1" x14ac:dyDescent="0.4">
      <c r="A15" s="222" t="s">
        <v>50</v>
      </c>
      <c r="B15" s="95" t="str">
        <f>VLOOKUP(A15,'Wettkampf 1'!$B$10:$C$45,2,FALSE)</f>
        <v>Werlte</v>
      </c>
      <c r="C15" s="9">
        <f>VLOOKUP(A15,'Wettkampf 1'!$B$10:$D$45,3,FALSE)</f>
        <v>0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0</v>
      </c>
      <c r="J15" s="9">
        <f>VLOOKUP(A15,Formelhilfe!$A$9:$H$44,8,FALSE)</f>
        <v>0</v>
      </c>
      <c r="K15" s="10">
        <f>SUM(C15:H15)</f>
        <v>0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0</v>
      </c>
      <c r="V15" s="9">
        <f>VLOOKUP(A15,Formelhilfe!$A$9:$P$44,16,FALSE)</f>
        <v>0</v>
      </c>
      <c r="W15" s="11">
        <f>SUM(C15:H15,L15:Q15)</f>
        <v>0</v>
      </c>
    </row>
    <row r="16" spans="1:23" ht="20.25" customHeight="1" x14ac:dyDescent="0.4">
      <c r="A16" s="222" t="s">
        <v>51</v>
      </c>
      <c r="B16" s="95" t="str">
        <f>VLOOKUP(A16,'Wettkampf 1'!$B$10:$C$45,2,FALSE)</f>
        <v>Eisten</v>
      </c>
      <c r="C16" s="9">
        <f>VLOOKUP(A16,'Wettkampf 1'!$B$10:$D$45,3,FALSE)</f>
        <v>0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0</v>
      </c>
      <c r="J16" s="9">
        <f>VLOOKUP(A16,Formelhilfe!$A$9:$H$44,8,FALSE)</f>
        <v>0</v>
      </c>
      <c r="K16" s="10">
        <f>SUM(C16:H16)</f>
        <v>0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0</v>
      </c>
      <c r="V16" s="9">
        <f>VLOOKUP(A16,Formelhilfe!$A$9:$P$44,16,FALSE)</f>
        <v>0</v>
      </c>
      <c r="W16" s="11">
        <f>SUM(C16:H16,L16:Q16)</f>
        <v>0</v>
      </c>
    </row>
    <row r="17" spans="1:45" ht="20.25" customHeight="1" x14ac:dyDescent="0.4">
      <c r="A17" s="222" t="s">
        <v>52</v>
      </c>
      <c r="B17" s="95" t="str">
        <f>VLOOKUP(A17,'Wettkampf 1'!$B$10:$C$45,2,FALSE)</f>
        <v>Eisten</v>
      </c>
      <c r="C17" s="9">
        <f>VLOOKUP(A17,'Wettkampf 1'!$B$10:$D$45,3,FALSE)</f>
        <v>0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0</v>
      </c>
      <c r="J17" s="9">
        <f>VLOOKUP(A17,Formelhilfe!$A$9:$H$44,8,FALSE)</f>
        <v>0</v>
      </c>
      <c r="K17" s="10">
        <f>SUM(C17:H17)</f>
        <v>0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0</v>
      </c>
      <c r="V17" s="9">
        <f>VLOOKUP(A17,Formelhilfe!$A$9:$P$44,16,FALSE)</f>
        <v>0</v>
      </c>
      <c r="W17" s="11">
        <f>SUM(C17:H17,L17:Q17)</f>
        <v>0</v>
      </c>
    </row>
    <row r="18" spans="1:45" ht="20.25" customHeight="1" x14ac:dyDescent="0.4">
      <c r="A18" s="222" t="s">
        <v>53</v>
      </c>
      <c r="B18" s="95" t="str">
        <f>VLOOKUP(A18,'Wettkampf 1'!$B$10:$C$45,2,FALSE)</f>
        <v>Sögel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0</v>
      </c>
      <c r="J18" s="9">
        <f>VLOOKUP(A18,Formelhilfe!$A$9:$H$44,8,FALSE)</f>
        <v>0</v>
      </c>
      <c r="K18" s="10">
        <f>SUM(C18:H18)</f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0</v>
      </c>
      <c r="V18" s="9">
        <f>VLOOKUP(A18,Formelhilfe!$A$9:$P$44,16,FALSE)</f>
        <v>0</v>
      </c>
      <c r="W18" s="11">
        <f>SUM(C18:H18,L18:Q18)</f>
        <v>0</v>
      </c>
    </row>
    <row r="19" spans="1:45" ht="20.25" customHeight="1" x14ac:dyDescent="0.4">
      <c r="A19" s="222" t="s">
        <v>54</v>
      </c>
      <c r="B19" s="95" t="str">
        <f>VLOOKUP(A19,'Wettkampf 1'!$B$10:$C$45,2,FALSE)</f>
        <v>Sögel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0</v>
      </c>
      <c r="J19" s="9">
        <f>VLOOKUP(A19,Formelhilfe!$A$9:$H$44,8,FALSE)</f>
        <v>0</v>
      </c>
      <c r="K19" s="10">
        <f>SUM(C19:H19)</f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0</v>
      </c>
      <c r="V19" s="9">
        <f>VLOOKUP(A19,Formelhilfe!$A$9:$P$44,16,FALSE)</f>
        <v>0</v>
      </c>
      <c r="W19" s="11">
        <f>SUM(C19:H19,L19:Q19)</f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222" t="s">
        <v>77</v>
      </c>
      <c r="B20" s="95" t="str">
        <f>VLOOKUP(A20,'Wettkampf 1'!$B$10:$C$45,2,FALSE)</f>
        <v>Verein IV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0</v>
      </c>
      <c r="J20" s="9">
        <f>VLOOKUP(A20,Formelhilfe!$A$9:$H$44,8,FALSE)</f>
        <v>0</v>
      </c>
      <c r="K20" s="10">
        <f>SUM(C20:H20)</f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0</v>
      </c>
      <c r="V20" s="9">
        <f>VLOOKUP(A20,Formelhilfe!$A$9:$P$44,16,FALSE)</f>
        <v>0</v>
      </c>
      <c r="W20" s="11">
        <f>SUM(C20:H20,L20:Q20)</f>
        <v>0</v>
      </c>
    </row>
    <row r="21" spans="1:45" ht="20.25" customHeight="1" x14ac:dyDescent="0.4">
      <c r="A21" s="222" t="s">
        <v>78</v>
      </c>
      <c r="B21" s="95" t="str">
        <f>VLOOKUP(A21,'Wettkampf 1'!$B$10:$C$45,2,FALSE)</f>
        <v>Verein IV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0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0</v>
      </c>
      <c r="V21" s="9">
        <f>VLOOKUP(A21,Formelhilfe!$A$9:$P$44,16,FALSE)</f>
        <v>0</v>
      </c>
      <c r="W21" s="11">
        <f>SUM(C21:H21,L21:Q21)</f>
        <v>0</v>
      </c>
    </row>
    <row r="22" spans="1:45" ht="20.25" customHeight="1" x14ac:dyDescent="0.4">
      <c r="A22" s="222" t="s">
        <v>79</v>
      </c>
      <c r="B22" s="95" t="str">
        <f>VLOOKUP(A22,'Wettkampf 1'!$B$10:$C$45,2,FALSE)</f>
        <v>Verein IV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4">
      <c r="A23" s="222" t="s">
        <v>80</v>
      </c>
      <c r="B23" s="95" t="str">
        <f>VLOOKUP(A23,'Wettkampf 1'!$B$10:$C$45,2,FALSE)</f>
        <v>Verein IV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4">
      <c r="A24" s="222" t="s">
        <v>81</v>
      </c>
      <c r="B24" s="95" t="str">
        <f>VLOOKUP(A24,'Wettkampf 1'!$B$10:$C$45,2,FALSE)</f>
        <v>Verein IV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4">
      <c r="A25" s="222" t="s">
        <v>82</v>
      </c>
      <c r="B25" s="95" t="str">
        <f>VLOOKUP(A25,'Wettkampf 1'!$B$10:$C$45,2,FALSE)</f>
        <v>Verein IV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4">
      <c r="A26" s="222" t="s">
        <v>83</v>
      </c>
      <c r="B26" s="95" t="str">
        <f>VLOOKUP(A26,'Wettkampf 1'!$B$10:$C$45,2,FALSE)</f>
        <v>Verein V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222" t="s">
        <v>84</v>
      </c>
      <c r="B27" s="95" t="str">
        <f>VLOOKUP(A27,'Wettkampf 1'!$B$10:$C$45,2,FALSE)</f>
        <v>Verein V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222" t="s">
        <v>85</v>
      </c>
      <c r="B28" s="95" t="str">
        <f>VLOOKUP(A28,'Wettkampf 1'!$B$10:$C$45,2,FALSE)</f>
        <v>Verein V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222" t="s">
        <v>86</v>
      </c>
      <c r="B29" s="95" t="str">
        <f>VLOOKUP(A29,'Wettkampf 1'!$B$10:$C$45,2,FALSE)</f>
        <v>Verein 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222" t="s">
        <v>87</v>
      </c>
      <c r="B30" s="95" t="str">
        <f>VLOOKUP(A30,'Wettkampf 1'!$B$10:$C$45,2,FALSE)</f>
        <v>Verein 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222" t="s">
        <v>55</v>
      </c>
      <c r="B31" s="95" t="str">
        <f>VLOOKUP(A31,'Wettkampf 1'!$B$10:$C$45,2,FALSE)</f>
        <v>Verein 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222" t="s">
        <v>88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222" t="s">
        <v>89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222" t="s">
        <v>90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222" t="s">
        <v>91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222" t="s">
        <v>92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222" t="s">
        <v>93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Werlte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1</v>
      </c>
      <c r="O2" s="13">
        <f>SUM(I2:N2)</f>
        <v>6</v>
      </c>
      <c r="P2" s="13">
        <f>O2+H2</f>
        <v>12</v>
      </c>
      <c r="S2" s="13" t="s">
        <v>17</v>
      </c>
      <c r="T2" s="13" t="s">
        <v>13</v>
      </c>
      <c r="U2" s="13" t="s">
        <v>65</v>
      </c>
    </row>
    <row r="3" spans="1:21" x14ac:dyDescent="0.3">
      <c r="A3" s="13" t="str">
        <f>'Wettkampf 1'!B3</f>
        <v>Eisten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1</v>
      </c>
      <c r="O3" s="13">
        <f t="shared" ref="O3:O44" si="1">SUM(I3:N3)</f>
        <v>6</v>
      </c>
      <c r="P3" s="13">
        <f t="shared" ref="P3:P7" si="2">O3+H3</f>
        <v>12</v>
      </c>
      <c r="S3" s="13" t="s">
        <v>18</v>
      </c>
      <c r="T3" s="13" t="s">
        <v>25</v>
      </c>
      <c r="U3" s="13" t="s">
        <v>66</v>
      </c>
    </row>
    <row r="4" spans="1:21" x14ac:dyDescent="0.3">
      <c r="A4" s="13" t="str">
        <f>'Wettkampf 1'!B4</f>
        <v>Sögel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1</v>
      </c>
      <c r="O4" s="13">
        <f t="shared" si="1"/>
        <v>6</v>
      </c>
      <c r="P4" s="13">
        <f t="shared" si="2"/>
        <v>12</v>
      </c>
      <c r="S4" s="13" t="s">
        <v>19</v>
      </c>
      <c r="T4" s="13" t="s">
        <v>15</v>
      </c>
      <c r="U4" s="13" t="s">
        <v>67</v>
      </c>
    </row>
    <row r="5" spans="1:21" x14ac:dyDescent="0.3">
      <c r="A5" s="13" t="str">
        <f>'Wettkampf 1'!B5</f>
        <v>Verein IV</v>
      </c>
      <c r="B5" s="13">
        <f>IF('Wettkampf 1'!D5&gt;0,1,0)</f>
        <v>0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0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0</v>
      </c>
      <c r="S5" s="13" t="s">
        <v>20</v>
      </c>
      <c r="T5" s="13" t="s">
        <v>71</v>
      </c>
      <c r="U5" s="13" t="s">
        <v>68</v>
      </c>
    </row>
    <row r="6" spans="1:21" x14ac:dyDescent="0.3">
      <c r="A6" s="13" t="str">
        <f>'Wettkampf 1'!B6</f>
        <v>Verein V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72</v>
      </c>
      <c r="U6" s="13" t="s">
        <v>69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73</v>
      </c>
      <c r="U7" s="13" t="s">
        <v>70</v>
      </c>
    </row>
    <row r="8" spans="1:21" x14ac:dyDescent="0.3">
      <c r="S8" s="13" t="s">
        <v>23</v>
      </c>
      <c r="T8" s="13" t="s">
        <v>94</v>
      </c>
    </row>
    <row r="9" spans="1:21" ht="15.6" x14ac:dyDescent="0.3">
      <c r="A9" s="222" t="s">
        <v>108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1</v>
      </c>
      <c r="O9" s="13">
        <f t="shared" si="1"/>
        <v>6</v>
      </c>
      <c r="P9" s="13">
        <f>O9+H9</f>
        <v>12</v>
      </c>
      <c r="S9" s="13" t="s">
        <v>24</v>
      </c>
    </row>
    <row r="10" spans="1:21" ht="15.6" x14ac:dyDescent="0.3">
      <c r="A10" s="222" t="s">
        <v>109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1</v>
      </c>
      <c r="O10" s="13">
        <f t="shared" si="1"/>
        <v>6</v>
      </c>
      <c r="P10" s="13">
        <f t="shared" ref="P10:P38" si="3">O10+H10</f>
        <v>12</v>
      </c>
      <c r="S10" s="13" t="s">
        <v>26</v>
      </c>
    </row>
    <row r="11" spans="1:21" ht="15.6" x14ac:dyDescent="0.3">
      <c r="A11" s="222" t="s">
        <v>110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1</v>
      </c>
      <c r="O11" s="13">
        <f t="shared" si="1"/>
        <v>6</v>
      </c>
      <c r="P11" s="13">
        <f t="shared" si="3"/>
        <v>12</v>
      </c>
    </row>
    <row r="12" spans="1:21" ht="15.6" x14ac:dyDescent="0.3">
      <c r="A12" s="222" t="s">
        <v>124</v>
      </c>
      <c r="B12" s="13">
        <f>IF('Wettkampf 1'!D13&gt;0,1,0)</f>
        <v>0</v>
      </c>
      <c r="C12" s="13">
        <f>IF('2'!$D13&gt;0,1,0)</f>
        <v>0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4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1</v>
      </c>
      <c r="O12" s="13">
        <f t="shared" si="1"/>
        <v>6</v>
      </c>
      <c r="P12" s="13">
        <f t="shared" si="3"/>
        <v>10</v>
      </c>
    </row>
    <row r="13" spans="1:21" ht="15.6" x14ac:dyDescent="0.3">
      <c r="A13" s="222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1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1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1</v>
      </c>
    </row>
    <row r="14" spans="1:21" ht="15.6" x14ac:dyDescent="0.3">
      <c r="A14" s="222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222" t="s">
        <v>111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1</v>
      </c>
      <c r="O15" s="13">
        <f t="shared" si="1"/>
        <v>6</v>
      </c>
      <c r="P15" s="13">
        <f t="shared" si="3"/>
        <v>12</v>
      </c>
    </row>
    <row r="16" spans="1:21" ht="15.6" x14ac:dyDescent="0.3">
      <c r="A16" s="222" t="s">
        <v>112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1</v>
      </c>
      <c r="O16" s="13">
        <f t="shared" si="1"/>
        <v>6</v>
      </c>
      <c r="P16" s="13">
        <f t="shared" si="3"/>
        <v>12</v>
      </c>
    </row>
    <row r="17" spans="1:16" ht="15.6" x14ac:dyDescent="0.3">
      <c r="A17" s="222" t="s">
        <v>113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1</v>
      </c>
      <c r="O17" s="13">
        <f t="shared" si="1"/>
        <v>6</v>
      </c>
      <c r="P17" s="13">
        <f t="shared" si="3"/>
        <v>12</v>
      </c>
    </row>
    <row r="18" spans="1:16" ht="15.6" x14ac:dyDescent="0.3">
      <c r="A18" s="222" t="s">
        <v>114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2</v>
      </c>
      <c r="P18" s="13">
        <f t="shared" si="3"/>
        <v>8</v>
      </c>
    </row>
    <row r="19" spans="1:16" ht="15.6" x14ac:dyDescent="0.3">
      <c r="A19" s="222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222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222" t="s">
        <v>115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1</v>
      </c>
      <c r="O21" s="13">
        <f t="shared" si="1"/>
        <v>6</v>
      </c>
      <c r="P21" s="13">
        <f t="shared" si="3"/>
        <v>12</v>
      </c>
    </row>
    <row r="22" spans="1:16" ht="15.6" x14ac:dyDescent="0.3">
      <c r="A22" s="222" t="s">
        <v>116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1</v>
      </c>
      <c r="O22" s="13">
        <f t="shared" si="1"/>
        <v>6</v>
      </c>
      <c r="P22" s="13">
        <f t="shared" si="3"/>
        <v>12</v>
      </c>
    </row>
    <row r="23" spans="1:16" ht="15.6" x14ac:dyDescent="0.3">
      <c r="A23" s="222" t="s">
        <v>117</v>
      </c>
      <c r="B23" s="13">
        <f>IF('Wettkampf 1'!D24&gt;0,1,0)</f>
        <v>1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1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1</v>
      </c>
    </row>
    <row r="24" spans="1:16" ht="15.6" x14ac:dyDescent="0.3">
      <c r="A24" s="222" t="s">
        <v>134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1</v>
      </c>
      <c r="O24" s="13">
        <f t="shared" si="1"/>
        <v>6</v>
      </c>
      <c r="P24" s="13">
        <f t="shared" si="3"/>
        <v>6</v>
      </c>
    </row>
    <row r="25" spans="1:16" ht="15.6" x14ac:dyDescent="0.3">
      <c r="A25" s="222" t="s">
        <v>53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222" t="s">
        <v>54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222" t="s">
        <v>77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6" x14ac:dyDescent="0.3">
      <c r="A28" s="222" t="s">
        <v>78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6" x14ac:dyDescent="0.3">
      <c r="A29" s="222" t="s">
        <v>79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6" x14ac:dyDescent="0.3">
      <c r="A30" s="222" t="s">
        <v>80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6" x14ac:dyDescent="0.3">
      <c r="A31" s="222" t="s">
        <v>81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222" t="s">
        <v>82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222" t="s">
        <v>83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6" x14ac:dyDescent="0.3">
      <c r="A34" s="222" t="s">
        <v>84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6" x14ac:dyDescent="0.3">
      <c r="A35" s="222" t="s">
        <v>85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6" x14ac:dyDescent="0.3">
      <c r="A36" s="222" t="s">
        <v>86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6" x14ac:dyDescent="0.3">
      <c r="A37" s="222" t="s">
        <v>87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222" t="s">
        <v>55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222" t="s">
        <v>88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222" t="s">
        <v>89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222" t="s">
        <v>90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222" t="s">
        <v>91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222" t="s">
        <v>92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222" t="s">
        <v>93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10</v>
      </c>
      <c r="C45" s="17">
        <f t="shared" ref="C45:G45" si="5">SUM(C9:C44)</f>
        <v>9</v>
      </c>
      <c r="D45" s="17">
        <f t="shared" si="5"/>
        <v>11</v>
      </c>
      <c r="E45" s="17">
        <f t="shared" si="5"/>
        <v>10</v>
      </c>
      <c r="F45" s="17">
        <f t="shared" si="5"/>
        <v>10</v>
      </c>
      <c r="G45" s="17">
        <f t="shared" si="5"/>
        <v>10</v>
      </c>
      <c r="H45" s="17">
        <f>SUM(H9:H44)</f>
        <v>60</v>
      </c>
      <c r="I45" s="17">
        <f>SUM(I9:I44)</f>
        <v>11</v>
      </c>
      <c r="J45" s="17">
        <f t="shared" ref="J45:N45" si="6">SUM(J9:J44)</f>
        <v>11</v>
      </c>
      <c r="K45" s="17">
        <f t="shared" si="6"/>
        <v>10</v>
      </c>
      <c r="L45" s="17">
        <f t="shared" si="6"/>
        <v>10</v>
      </c>
      <c r="M45" s="17">
        <f t="shared" si="6"/>
        <v>10</v>
      </c>
      <c r="N45" s="17">
        <f t="shared" si="6"/>
        <v>10</v>
      </c>
      <c r="O45" s="17">
        <f>SUM(O9:O44)</f>
        <v>62</v>
      </c>
      <c r="P45" s="17">
        <f>SUM(P9:P44)</f>
        <v>122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21" t="s">
        <v>105</v>
      </c>
      <c r="C2" s="7">
        <f>VLOOKUP($B$2:$B$7,'Wettkampf 1'!$B$2:$D$7,3,FALSE)</f>
        <v>616.9</v>
      </c>
      <c r="D2" s="5">
        <f>VLOOKUP($B$2:$B$7,'2'!$B$2:$D$7,3,FALSE)</f>
        <v>624.9</v>
      </c>
      <c r="E2" s="5">
        <f>VLOOKUP($B$2:$B$7,'3'!$B$2:$D$7,3,FALSE)</f>
        <v>618.59999999999991</v>
      </c>
      <c r="F2" s="5">
        <f>VLOOKUP($B$2:$B$7,'4'!$B$2:$D$7,3,FALSE)</f>
        <v>616.9</v>
      </c>
      <c r="G2" s="5">
        <f>VLOOKUP($B$2:$B$7,'5'!$B$2:$D$7,3,FALSE)</f>
        <v>618.79999999999995</v>
      </c>
      <c r="H2" s="5">
        <f>VLOOKUP($B$2:$B$7,'6'!$B$2:$D$7,3,FALSE)</f>
        <v>622.79999999999995</v>
      </c>
      <c r="I2" s="5">
        <f>IF(Formelhilfe!H2 &gt; 0,J2/Formelhilfe!H2,0)</f>
        <v>619.81666666666661</v>
      </c>
      <c r="J2" s="5">
        <f>SUM(C2:H2)</f>
        <v>3718.8999999999996</v>
      </c>
      <c r="K2" s="5">
        <f>VLOOKUP($B$2:$B$7,'7'!$B$2:$D$7,3,FALSE)</f>
        <v>614.79999999999995</v>
      </c>
      <c r="L2" s="5">
        <f>VLOOKUP($B$2:$B$7,'8'!$B$2:$D$7,3,FALSE)</f>
        <v>622.29999999999995</v>
      </c>
      <c r="M2" s="5">
        <f>VLOOKUP($B$2:$B$7,'9'!$B$2:$D$7,3,FALSE)</f>
        <v>618.6</v>
      </c>
      <c r="N2" s="5">
        <f>VLOOKUP($B$2:$B$7,'10'!$B$2:$D$7,3,FALSE)</f>
        <v>622.09999999999991</v>
      </c>
      <c r="O2" s="5">
        <f>VLOOKUP($B$2:$B$7,'11'!$B$2:$D$7,3,FALSE)</f>
        <v>619.9</v>
      </c>
      <c r="P2" s="5">
        <f>VLOOKUP($B$2:$B$7,'12'!$B$2:$D$7,3,FALSE)</f>
        <v>621.90000000000009</v>
      </c>
      <c r="Q2" s="5">
        <f>IF(Formelhilfe!O2&gt;0,R2/Formelhilfe!O2,0)</f>
        <v>619.93333333333328</v>
      </c>
      <c r="R2" s="5">
        <f>SUM(K2:P2)</f>
        <v>3719.6</v>
      </c>
      <c r="S2" s="5">
        <f>IF(Formelhilfe!P2&gt;0,T2/Formelhilfe!P2,0)</f>
        <v>619.875</v>
      </c>
      <c r="T2" s="6">
        <f>SUM(C2:H2,K2:P2)</f>
        <v>7438.5</v>
      </c>
    </row>
    <row r="3" spans="1:20" ht="23.25" customHeight="1" x14ac:dyDescent="0.35">
      <c r="A3" s="12"/>
      <c r="B3" s="221" t="s">
        <v>101</v>
      </c>
      <c r="C3" s="7">
        <f>VLOOKUP($B$2:$B$7,'Wettkampf 1'!$B$2:$D$7,3,FALSE)</f>
        <v>609.4</v>
      </c>
      <c r="D3" s="5">
        <f>VLOOKUP($B$2:$B$7,'2'!$B$2:$D$7,3,FALSE)</f>
        <v>612.70000000000005</v>
      </c>
      <c r="E3" s="5">
        <f>VLOOKUP($B$2:$B$7,'3'!$B$2:$D$7,3,FALSE)</f>
        <v>609.1</v>
      </c>
      <c r="F3" s="5">
        <f>VLOOKUP($B$2:$B$7,'4'!$B$2:$D$7,3,FALSE)</f>
        <v>619.4</v>
      </c>
      <c r="G3" s="5">
        <f>VLOOKUP($B$2:$B$7,'5'!$B$2:$D$7,3,FALSE)</f>
        <v>615.1</v>
      </c>
      <c r="H3" s="5">
        <f>VLOOKUP($B$2:$B$7,'6'!$B$2:$D$7,3,FALSE)</f>
        <v>617.79999999999995</v>
      </c>
      <c r="I3" s="5">
        <f>IF(Formelhilfe!H3 &gt; 0,J3/Formelhilfe!H3,0)</f>
        <v>613.91666666666663</v>
      </c>
      <c r="J3" s="5">
        <f>SUM(C3:H3)</f>
        <v>3683.5</v>
      </c>
      <c r="K3" s="5">
        <f>VLOOKUP($B$2:$B$7,'7'!$B$2:$D$7,3,FALSE)</f>
        <v>616.29999999999995</v>
      </c>
      <c r="L3" s="5">
        <f>VLOOKUP($B$2:$B$7,'8'!$B$2:$D$7,3,FALSE)</f>
        <v>614.9</v>
      </c>
      <c r="M3" s="5">
        <f>VLOOKUP($B$2:$B$7,'9'!$B$2:$D$7,3,FALSE)</f>
        <v>612.9</v>
      </c>
      <c r="N3" s="5">
        <f>VLOOKUP($B$2:$B$7,'10'!$B$2:$D$7,3,FALSE)</f>
        <v>607.5</v>
      </c>
      <c r="O3" s="5">
        <f>VLOOKUP($B$2:$B$7,'11'!$B$2:$D$7,3,FALSE)</f>
        <v>616.29999999999995</v>
      </c>
      <c r="P3" s="5">
        <f>VLOOKUP($B$2:$B$7,'12'!$B$2:$D$7,3,FALSE)</f>
        <v>621.1</v>
      </c>
      <c r="Q3" s="5">
        <f>IF(Formelhilfe!O3&gt;0,R3/Formelhilfe!O3,0)</f>
        <v>614.83333333333326</v>
      </c>
      <c r="R3" s="5">
        <f>SUM(K3:P3)</f>
        <v>3688.9999999999995</v>
      </c>
      <c r="S3" s="5">
        <f>IF(Formelhilfe!P3&gt;0,T3/Formelhilfe!P3,0)</f>
        <v>614.375</v>
      </c>
      <c r="T3" s="6">
        <f>SUM(C3:H3,K3:P3)</f>
        <v>7372.5</v>
      </c>
    </row>
    <row r="4" spans="1:20" ht="23.25" customHeight="1" x14ac:dyDescent="0.35">
      <c r="A4" s="12"/>
      <c r="B4" s="221" t="s">
        <v>103</v>
      </c>
      <c r="C4" s="7">
        <f>VLOOKUP($B$2:$B$7,'Wettkampf 1'!$B$2:$D$7,3,FALSE)</f>
        <v>578.5</v>
      </c>
      <c r="D4" s="5">
        <f>VLOOKUP($B$2:$B$7,'2'!$B$2:$D$7,3,FALSE)</f>
        <v>398.20000000000005</v>
      </c>
      <c r="E4" s="5">
        <f>VLOOKUP($B$2:$B$7,'3'!$B$2:$D$7,3,FALSE)</f>
        <v>397.9</v>
      </c>
      <c r="F4" s="5">
        <f>VLOOKUP($B$2:$B$7,'4'!$B$2:$D$7,3,FALSE)</f>
        <v>387.20000000000005</v>
      </c>
      <c r="G4" s="5">
        <f>VLOOKUP($B$2:$B$7,'5'!$B$2:$D$7,3,FALSE)</f>
        <v>406.29999999999995</v>
      </c>
      <c r="H4" s="5">
        <f>VLOOKUP($B$2:$B$7,'6'!$B$2:$D$7,3,FALSE)</f>
        <v>401.1</v>
      </c>
      <c r="I4" s="5">
        <f>IF(Formelhilfe!H4 &gt; 0,J4/Formelhilfe!H4,0)</f>
        <v>428.2</v>
      </c>
      <c r="J4" s="5">
        <f>SUM(C4:H4)</f>
        <v>2569.1999999999998</v>
      </c>
      <c r="K4" s="5">
        <f>VLOOKUP($B$2:$B$7,'7'!$B$2:$D$7,3,FALSE)</f>
        <v>595.29999999999995</v>
      </c>
      <c r="L4" s="5">
        <f>VLOOKUP($B$2:$B$7,'8'!$B$2:$D$7,3,FALSE)</f>
        <v>581.1</v>
      </c>
      <c r="M4" s="5">
        <f>VLOOKUP($B$2:$B$7,'9'!$B$2:$D$7,3,FALSE)</f>
        <v>592.6</v>
      </c>
      <c r="N4" s="5">
        <f>VLOOKUP($B$2:$B$7,'10'!$B$2:$D$7,3,FALSE)</f>
        <v>588.1</v>
      </c>
      <c r="O4" s="5">
        <f>VLOOKUP($B$2:$B$7,'11'!$B$2:$D$7,3,FALSE)</f>
        <v>598.29999999999995</v>
      </c>
      <c r="P4" s="5">
        <f>VLOOKUP($B$2:$B$7,'12'!$B$2:$D$7,3,FALSE)</f>
        <v>589.4</v>
      </c>
      <c r="Q4" s="5">
        <f>IF(Formelhilfe!O4&gt;0,R4/Formelhilfe!O4,0)</f>
        <v>590.79999999999995</v>
      </c>
      <c r="R4" s="5">
        <f>SUM(K4:P4)</f>
        <v>3544.7999999999997</v>
      </c>
      <c r="S4" s="5">
        <f>IF(Formelhilfe!P4&gt;0,T4/Formelhilfe!P4,0)</f>
        <v>509.5</v>
      </c>
      <c r="T4" s="6">
        <f>SUM(C4:H4,K4:P4)</f>
        <v>6114</v>
      </c>
    </row>
    <row r="5" spans="1:20" ht="23.25" customHeight="1" x14ac:dyDescent="0.35">
      <c r="A5" s="12"/>
      <c r="B5" s="221" t="s">
        <v>74</v>
      </c>
      <c r="C5" s="7">
        <f>VLOOKUP($B$2:$B$7,'Wettkampf 1'!$B$2:$D$7,3,FALSE)</f>
        <v>0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0</v>
      </c>
      <c r="J5" s="5">
        <f>SUM(C5:H5)</f>
        <v>0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>SUM(K5:P5)</f>
        <v>0</v>
      </c>
      <c r="S5" s="5">
        <f>IF(Formelhilfe!P5&gt;0,T5/Formelhilfe!P5,0)</f>
        <v>0</v>
      </c>
      <c r="T5" s="6">
        <f>SUM(C5:H5,K5:P5)</f>
        <v>0</v>
      </c>
    </row>
    <row r="6" spans="1:20" ht="23.25" customHeight="1" x14ac:dyDescent="0.35">
      <c r="A6" s="12"/>
      <c r="B6" s="221" t="s">
        <v>75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>SUM(C6:H6)</f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0</v>
      </c>
      <c r="T6" s="6">
        <f>SUM(C6:H6,K6:P6)</f>
        <v>0</v>
      </c>
    </row>
    <row r="7" spans="1:20" ht="23.25" customHeight="1" x14ac:dyDescent="0.35">
      <c r="A7" s="12"/>
      <c r="B7" s="221" t="s">
        <v>76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2025-03-30T07:21:56Z</cp:lastPrinted>
  <dcterms:created xsi:type="dcterms:W3CDTF">2010-11-23T11:44:38Z</dcterms:created>
  <dcterms:modified xsi:type="dcterms:W3CDTF">2025-03-30T07:22:04Z</dcterms:modified>
</cp:coreProperties>
</file>