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KK Auflage\2. WK\"/>
    </mc:Choice>
  </mc:AlternateContent>
  <xr:revisionPtr revIDLastSave="0" documentId="13_ncr:1_{DC1AC35A-A9B2-4489-85C5-CC336F899EF9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M54" i="1"/>
  <c r="N54" i="1"/>
  <c r="O54" i="1"/>
  <c r="P54" i="1"/>
  <c r="Q54" i="1"/>
  <c r="L54" i="1"/>
  <c r="F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H39" i="17"/>
  <c r="H40" i="17"/>
  <c r="H41" i="17"/>
  <c r="H42" i="17"/>
  <c r="H43" i="17"/>
  <c r="H44" i="17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9" i="18" l="1"/>
  <c r="B22" i="18"/>
  <c r="B26" i="18"/>
  <c r="B5" i="18"/>
  <c r="B30" i="18"/>
  <c r="B36" i="18"/>
  <c r="B2" i="18"/>
  <c r="B17" i="18"/>
  <c r="B27" i="18"/>
  <c r="B21" i="18"/>
  <c r="B23" i="18"/>
  <c r="B29" i="18"/>
  <c r="B3" i="18"/>
  <c r="B16" i="18"/>
  <c r="B33" i="18"/>
  <c r="B37" i="18"/>
  <c r="B32" i="18"/>
  <c r="B6" i="18"/>
  <c r="B34" i="18"/>
  <c r="B14" i="18"/>
  <c r="B12" i="18"/>
  <c r="B18" i="18"/>
  <c r="B15" i="18"/>
  <c r="B25" i="18"/>
  <c r="B13" i="18"/>
  <c r="B20" i="18"/>
  <c r="B10" i="18"/>
  <c r="B7" i="18"/>
  <c r="B19" i="18"/>
  <c r="B35" i="18"/>
  <c r="B31" i="18"/>
  <c r="B24" i="18"/>
  <c r="B28" i="18"/>
  <c r="B8" i="18"/>
  <c r="B11" i="18"/>
  <c r="B4" i="18"/>
  <c r="C2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H11" i="17" s="1"/>
  <c r="B12" i="17"/>
  <c r="H12" i="17" s="1"/>
  <c r="B13" i="17"/>
  <c r="B14" i="17"/>
  <c r="H14" i="17" s="1"/>
  <c r="B15" i="17"/>
  <c r="B16" i="17"/>
  <c r="B17" i="17"/>
  <c r="B18" i="17"/>
  <c r="B19" i="17"/>
  <c r="B20" i="17"/>
  <c r="H20" i="17" s="1"/>
  <c r="B21" i="17"/>
  <c r="B22" i="17"/>
  <c r="B23" i="17"/>
  <c r="B24" i="17"/>
  <c r="B25" i="17"/>
  <c r="B26" i="17"/>
  <c r="H26" i="17" s="1"/>
  <c r="B27" i="17"/>
  <c r="B28" i="17"/>
  <c r="B29" i="17"/>
  <c r="B30" i="17"/>
  <c r="B31" i="17"/>
  <c r="H31" i="17" s="1"/>
  <c r="B32" i="17"/>
  <c r="H32" i="17" s="1"/>
  <c r="B33" i="17"/>
  <c r="B34" i="17"/>
  <c r="B35" i="17"/>
  <c r="B36" i="17"/>
  <c r="B37" i="17"/>
  <c r="B38" i="17"/>
  <c r="H38" i="17" s="1"/>
  <c r="B9" i="17"/>
  <c r="C18" i="18"/>
  <c r="C21" i="18"/>
  <c r="C2" i="18"/>
  <c r="C32" i="18"/>
  <c r="C31" i="18"/>
  <c r="C12" i="18"/>
  <c r="C33" i="18"/>
  <c r="C27" i="18"/>
  <c r="C29" i="18"/>
  <c r="C11" i="18"/>
  <c r="C26" i="18"/>
  <c r="C17" i="18"/>
  <c r="C30" i="18"/>
  <c r="C25" i="18"/>
  <c r="C28" i="18"/>
  <c r="C36" i="18"/>
  <c r="C5" i="18"/>
  <c r="C6" i="18"/>
  <c r="C19" i="18"/>
  <c r="C24" i="18"/>
  <c r="C13" i="18"/>
  <c r="C9" i="18"/>
  <c r="C15" i="18"/>
  <c r="C8" i="18"/>
  <c r="C37" i="18"/>
  <c r="C16" i="18"/>
  <c r="C23" i="18"/>
  <c r="C34" i="18"/>
  <c r="C35" i="18"/>
  <c r="C3" i="18"/>
  <c r="C7" i="18"/>
  <c r="C22" i="18"/>
  <c r="C4" i="18"/>
  <c r="C14" i="18"/>
  <c r="C1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AB44" i="2" l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C12" i="17"/>
  <c r="C13" i="17"/>
  <c r="H13" i="17" s="1"/>
  <c r="C14" i="17"/>
  <c r="C15" i="17"/>
  <c r="H15" i="17" s="1"/>
  <c r="C16" i="17"/>
  <c r="H16" i="17" s="1"/>
  <c r="C17" i="17"/>
  <c r="H17" i="17" s="1"/>
  <c r="C18" i="17"/>
  <c r="H18" i="17" s="1"/>
  <c r="C19" i="17"/>
  <c r="H19" i="17" s="1"/>
  <c r="C20" i="17"/>
  <c r="C21" i="17"/>
  <c r="H21" i="17" s="1"/>
  <c r="C22" i="17"/>
  <c r="H22" i="17" s="1"/>
  <c r="C23" i="17"/>
  <c r="H23" i="17" s="1"/>
  <c r="C24" i="17"/>
  <c r="H24" i="17" s="1"/>
  <c r="C25" i="17"/>
  <c r="H25" i="17" s="1"/>
  <c r="C26" i="17"/>
  <c r="C27" i="17"/>
  <c r="H27" i="17" s="1"/>
  <c r="C28" i="17"/>
  <c r="H28" i="17" s="1"/>
  <c r="C29" i="17"/>
  <c r="H29" i="17" s="1"/>
  <c r="C30" i="17"/>
  <c r="H30" i="17" s="1"/>
  <c r="C31" i="17"/>
  <c r="C32" i="17"/>
  <c r="C33" i="17"/>
  <c r="H33" i="17" s="1"/>
  <c r="C34" i="17"/>
  <c r="H34" i="17" s="1"/>
  <c r="C35" i="17"/>
  <c r="H35" i="17" s="1"/>
  <c r="C36" i="17"/>
  <c r="H36" i="17" s="1"/>
  <c r="C37" i="17"/>
  <c r="H37" i="17" s="1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45" i="17" l="1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20" i="18" l="1"/>
  <c r="R20" i="18" s="1"/>
  <c r="AA36" i="12"/>
  <c r="AA12" i="12"/>
  <c r="S14" i="18"/>
  <c r="R14" i="18" s="1"/>
  <c r="S25" i="18"/>
  <c r="R25" i="18" s="1"/>
  <c r="S12" i="18"/>
  <c r="R12" i="18" s="1"/>
  <c r="S24" i="18"/>
  <c r="R24" i="18" s="1"/>
  <c r="S26" i="18"/>
  <c r="R26" i="18" s="1"/>
  <c r="S23" i="18"/>
  <c r="R23" i="18" s="1"/>
  <c r="AA11" i="8"/>
  <c r="AA23" i="10"/>
  <c r="AA35" i="16"/>
  <c r="S2" i="18"/>
  <c r="R2" i="18" s="1"/>
  <c r="S5" i="18"/>
  <c r="R5" i="18" s="1"/>
  <c r="S28" i="18"/>
  <c r="R28" i="18" s="1"/>
  <c r="S31" i="18"/>
  <c r="R31" i="18" s="1"/>
  <c r="R46" i="1" s="1"/>
  <c r="S29" i="18"/>
  <c r="R29" i="18" s="1"/>
  <c r="S16" i="18"/>
  <c r="R16" i="18" s="1"/>
  <c r="S10" i="18"/>
  <c r="R10" i="18" s="1"/>
  <c r="S3" i="18"/>
  <c r="R3" i="18" s="1"/>
  <c r="S36" i="18"/>
  <c r="R36" i="18" s="1"/>
  <c r="R51" i="1" s="1"/>
  <c r="S6" i="18"/>
  <c r="R6" i="18" s="1"/>
  <c r="S35" i="18"/>
  <c r="R35" i="18" s="1"/>
  <c r="R50" i="1" s="1"/>
  <c r="S32" i="18"/>
  <c r="R32" i="18" s="1"/>
  <c r="R47" i="1" s="1"/>
  <c r="S30" i="18"/>
  <c r="R30" i="18" s="1"/>
  <c r="S21" i="18"/>
  <c r="R21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8" i="18"/>
  <c r="R8" i="18" s="1"/>
  <c r="AA39" i="8"/>
  <c r="AA29" i="9"/>
  <c r="AA35" i="10"/>
  <c r="AA32" i="7"/>
  <c r="AA14" i="7"/>
  <c r="AA27" i="10"/>
  <c r="AA35" i="12"/>
  <c r="AA31" i="16"/>
  <c r="S15" i="18"/>
  <c r="R15" i="18" s="1"/>
  <c r="AA20" i="9"/>
  <c r="AA35" i="9"/>
  <c r="S7" i="18"/>
  <c r="R7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8" i="1" l="1"/>
  <c r="R18" i="1"/>
  <c r="R29" i="1"/>
  <c r="R20" i="1"/>
  <c r="R25" i="1"/>
  <c r="R36" i="1"/>
  <c r="R23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" i="18" l="1"/>
  <c r="P33" i="18"/>
  <c r="P26" i="18"/>
  <c r="P28" i="18"/>
  <c r="P6" i="18"/>
  <c r="P9" i="18"/>
  <c r="P16" i="18"/>
  <c r="P3" i="18"/>
  <c r="P32" i="18"/>
  <c r="P27" i="18"/>
  <c r="P17" i="18"/>
  <c r="P20" i="18"/>
  <c r="P19" i="18"/>
  <c r="P15" i="18"/>
  <c r="P23" i="18"/>
  <c r="P7" i="18"/>
  <c r="P21" i="18"/>
  <c r="P12" i="18"/>
  <c r="P11" i="18"/>
  <c r="P25" i="18"/>
  <c r="P5" i="18"/>
  <c r="P13" i="18"/>
  <c r="P37" i="18"/>
  <c r="P35" i="18"/>
  <c r="P31" i="18"/>
  <c r="P24" i="18"/>
  <c r="P29" i="18"/>
  <c r="P8" i="18"/>
  <c r="P30" i="18"/>
  <c r="P34" i="18"/>
  <c r="P36" i="18"/>
  <c r="P10" i="18"/>
  <c r="P18" i="18"/>
  <c r="P22" i="18"/>
  <c r="P4" i="18"/>
  <c r="P1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2" i="18"/>
  <c r="D33" i="18"/>
  <c r="D26" i="18"/>
  <c r="D28" i="18"/>
  <c r="D6" i="18"/>
  <c r="D9" i="18"/>
  <c r="D16" i="18"/>
  <c r="D22" i="18"/>
  <c r="D32" i="18"/>
  <c r="D27" i="18"/>
  <c r="D17" i="18"/>
  <c r="D20" i="18"/>
  <c r="D19" i="18"/>
  <c r="D15" i="18"/>
  <c r="D23" i="18"/>
  <c r="D18" i="18"/>
  <c r="D31" i="18"/>
  <c r="D29" i="18"/>
  <c r="D30" i="18"/>
  <c r="D36" i="18"/>
  <c r="D24" i="18"/>
  <c r="D8" i="18"/>
  <c r="D34" i="18"/>
  <c r="D21" i="18"/>
  <c r="D5" i="18"/>
  <c r="D35" i="18"/>
  <c r="D12" i="18"/>
  <c r="D13" i="18"/>
  <c r="D11" i="18"/>
  <c r="D37" i="18"/>
  <c r="D10" i="18"/>
  <c r="D25" i="18"/>
  <c r="D4" i="18"/>
  <c r="D7" i="18"/>
  <c r="D14" i="18"/>
  <c r="L18" i="18"/>
  <c r="L35" i="18"/>
  <c r="L21" i="18"/>
  <c r="L22" i="18"/>
  <c r="L3" i="18"/>
  <c r="L12" i="18"/>
  <c r="L11" i="18"/>
  <c r="L25" i="18"/>
  <c r="L5" i="18"/>
  <c r="L13" i="18"/>
  <c r="L37" i="18"/>
  <c r="L10" i="18"/>
  <c r="L2" i="18"/>
  <c r="L33" i="18"/>
  <c r="L26" i="18"/>
  <c r="L28" i="18"/>
  <c r="L6" i="18"/>
  <c r="L9" i="18"/>
  <c r="L16" i="18"/>
  <c r="L32" i="18"/>
  <c r="L27" i="18"/>
  <c r="L17" i="18"/>
  <c r="L20" i="18"/>
  <c r="L19" i="18"/>
  <c r="L15" i="18"/>
  <c r="L23" i="18"/>
  <c r="L31" i="18"/>
  <c r="L24" i="18"/>
  <c r="L29" i="18"/>
  <c r="L8" i="18"/>
  <c r="L30" i="18"/>
  <c r="L34" i="18"/>
  <c r="L36" i="18"/>
  <c r="L4" i="18"/>
  <c r="L14" i="18"/>
  <c r="L7" i="18"/>
  <c r="E18" i="18"/>
  <c r="E31" i="18"/>
  <c r="E29" i="18"/>
  <c r="E30" i="18"/>
  <c r="E36" i="18"/>
  <c r="E24" i="18"/>
  <c r="E8" i="18"/>
  <c r="E34" i="18"/>
  <c r="E35" i="18"/>
  <c r="E21" i="18"/>
  <c r="E12" i="18"/>
  <c r="E11" i="18"/>
  <c r="E25" i="18"/>
  <c r="E5" i="18"/>
  <c r="E13" i="18"/>
  <c r="E37" i="18"/>
  <c r="E10" i="18"/>
  <c r="E3" i="18"/>
  <c r="E2" i="18"/>
  <c r="E33" i="18"/>
  <c r="E26" i="18"/>
  <c r="E28" i="18"/>
  <c r="E6" i="18"/>
  <c r="E9" i="18"/>
  <c r="E16" i="18"/>
  <c r="E20" i="18"/>
  <c r="E32" i="18"/>
  <c r="E19" i="18"/>
  <c r="E27" i="18"/>
  <c r="E15" i="18"/>
  <c r="E17" i="18"/>
  <c r="E23" i="18"/>
  <c r="E7" i="18"/>
  <c r="E22" i="18"/>
  <c r="E4" i="18"/>
  <c r="E14" i="18"/>
  <c r="O21" i="18"/>
  <c r="O12" i="18"/>
  <c r="O11" i="18"/>
  <c r="O25" i="18"/>
  <c r="O5" i="18"/>
  <c r="O13" i="18"/>
  <c r="O37" i="18"/>
  <c r="O35" i="18"/>
  <c r="O2" i="18"/>
  <c r="O33" i="18"/>
  <c r="O26" i="18"/>
  <c r="O28" i="18"/>
  <c r="O6" i="18"/>
  <c r="O9" i="18"/>
  <c r="O16" i="18"/>
  <c r="O3" i="18"/>
  <c r="O18" i="18"/>
  <c r="O31" i="18"/>
  <c r="O29" i="18"/>
  <c r="O30" i="18"/>
  <c r="O36" i="18"/>
  <c r="O24" i="18"/>
  <c r="O8" i="18"/>
  <c r="O34" i="18"/>
  <c r="O10" i="18"/>
  <c r="O32" i="18"/>
  <c r="O19" i="18"/>
  <c r="O27" i="18"/>
  <c r="O15" i="18"/>
  <c r="O17" i="18"/>
  <c r="O23" i="18"/>
  <c r="O20" i="18"/>
  <c r="O7" i="18"/>
  <c r="O22" i="18"/>
  <c r="O14" i="18"/>
  <c r="O4" i="18"/>
  <c r="H2" i="18"/>
  <c r="H33" i="18"/>
  <c r="H26" i="18"/>
  <c r="H28" i="18"/>
  <c r="H6" i="18"/>
  <c r="H9" i="18"/>
  <c r="H16" i="18"/>
  <c r="H35" i="18"/>
  <c r="H32" i="18"/>
  <c r="H27" i="18"/>
  <c r="H17" i="18"/>
  <c r="H20" i="18"/>
  <c r="H19" i="18"/>
  <c r="H15" i="18"/>
  <c r="H23" i="18"/>
  <c r="H3" i="18"/>
  <c r="H18" i="18"/>
  <c r="H31" i="18"/>
  <c r="H29" i="18"/>
  <c r="H30" i="18"/>
  <c r="H36" i="18"/>
  <c r="H24" i="18"/>
  <c r="H8" i="18"/>
  <c r="H34" i="18"/>
  <c r="H11" i="18"/>
  <c r="H37" i="18"/>
  <c r="H25" i="18"/>
  <c r="H10" i="18"/>
  <c r="H21" i="18"/>
  <c r="H5" i="18"/>
  <c r="H13" i="18"/>
  <c r="H12" i="18"/>
  <c r="H4" i="18"/>
  <c r="H7" i="18"/>
  <c r="H22" i="18"/>
  <c r="H1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2" i="18"/>
  <c r="F33" i="18"/>
  <c r="F26" i="18"/>
  <c r="F28" i="18"/>
  <c r="F6" i="18"/>
  <c r="F9" i="18"/>
  <c r="F16" i="18"/>
  <c r="F32" i="18"/>
  <c r="F27" i="18"/>
  <c r="F17" i="18"/>
  <c r="F20" i="18"/>
  <c r="F19" i="18"/>
  <c r="F15" i="18"/>
  <c r="F23" i="18"/>
  <c r="F35" i="18"/>
  <c r="F18" i="18"/>
  <c r="F31" i="18"/>
  <c r="F29" i="18"/>
  <c r="F30" i="18"/>
  <c r="F36" i="18"/>
  <c r="F24" i="18"/>
  <c r="F8" i="18"/>
  <c r="F34" i="18"/>
  <c r="F3" i="18"/>
  <c r="F25" i="18"/>
  <c r="F10" i="18"/>
  <c r="F21" i="18"/>
  <c r="F5" i="18"/>
  <c r="F12" i="18"/>
  <c r="F13" i="18"/>
  <c r="F37" i="18"/>
  <c r="F11" i="18"/>
  <c r="F4" i="18"/>
  <c r="F14" i="18"/>
  <c r="F7" i="18"/>
  <c r="G3" i="18"/>
  <c r="G18" i="18"/>
  <c r="G31" i="18"/>
  <c r="G29" i="18"/>
  <c r="G30" i="18"/>
  <c r="G36" i="18"/>
  <c r="G24" i="18"/>
  <c r="G8" i="18"/>
  <c r="G34" i="18"/>
  <c r="G14" i="18"/>
  <c r="G21" i="18"/>
  <c r="G12" i="18"/>
  <c r="G11" i="18"/>
  <c r="G25" i="18"/>
  <c r="G5" i="18"/>
  <c r="G13" i="18"/>
  <c r="G37" i="18"/>
  <c r="G10" i="18"/>
  <c r="G2" i="18"/>
  <c r="G33" i="18"/>
  <c r="G26" i="18"/>
  <c r="G28" i="18"/>
  <c r="G6" i="18"/>
  <c r="G9" i="18"/>
  <c r="G16" i="18"/>
  <c r="G17" i="18"/>
  <c r="G23" i="18"/>
  <c r="G20" i="18"/>
  <c r="G32" i="18"/>
  <c r="G19" i="18"/>
  <c r="G27" i="18"/>
  <c r="G35" i="18"/>
  <c r="G15" i="18"/>
  <c r="G7" i="18"/>
  <c r="G4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" i="18"/>
  <c r="N33" i="18"/>
  <c r="N26" i="18"/>
  <c r="N28" i="18"/>
  <c r="N6" i="18"/>
  <c r="N9" i="18"/>
  <c r="N16" i="18"/>
  <c r="N3" i="18"/>
  <c r="N32" i="18"/>
  <c r="N27" i="18"/>
  <c r="N17" i="18"/>
  <c r="N20" i="18"/>
  <c r="N19" i="18"/>
  <c r="N15" i="18"/>
  <c r="N23" i="18"/>
  <c r="N21" i="18"/>
  <c r="N12" i="18"/>
  <c r="N11" i="18"/>
  <c r="N25" i="18"/>
  <c r="N5" i="18"/>
  <c r="N13" i="18"/>
  <c r="N37" i="18"/>
  <c r="N10" i="18"/>
  <c r="N18" i="18"/>
  <c r="N36" i="18"/>
  <c r="N31" i="18"/>
  <c r="N24" i="18"/>
  <c r="N29" i="18"/>
  <c r="N8" i="18"/>
  <c r="N30" i="18"/>
  <c r="N34" i="18"/>
  <c r="N7" i="18"/>
  <c r="N4" i="18"/>
  <c r="N14" i="18"/>
  <c r="N22" i="18"/>
  <c r="Q2" i="18"/>
  <c r="Q33" i="18"/>
  <c r="Q26" i="18"/>
  <c r="Q28" i="18"/>
  <c r="Q6" i="18"/>
  <c r="Q9" i="18"/>
  <c r="Q16" i="18"/>
  <c r="Q3" i="18"/>
  <c r="Q32" i="18"/>
  <c r="Q27" i="18"/>
  <c r="Q17" i="18"/>
  <c r="Q20" i="18"/>
  <c r="Q19" i="18"/>
  <c r="Q15" i="18"/>
  <c r="Q23" i="18"/>
  <c r="Q10" i="18"/>
  <c r="Q21" i="18"/>
  <c r="Q12" i="18"/>
  <c r="Q11" i="18"/>
  <c r="Q25" i="18"/>
  <c r="Q5" i="18"/>
  <c r="Q13" i="18"/>
  <c r="Q37" i="18"/>
  <c r="Q35" i="18"/>
  <c r="Q31" i="18"/>
  <c r="Q24" i="18"/>
  <c r="Q29" i="18"/>
  <c r="Q8" i="18"/>
  <c r="Q30" i="18"/>
  <c r="Q34" i="18"/>
  <c r="Q18" i="18"/>
  <c r="Q36" i="18"/>
  <c r="Q7" i="18"/>
  <c r="Q22" i="18"/>
  <c r="Q4" i="18"/>
  <c r="Q14" i="18"/>
  <c r="M18" i="18"/>
  <c r="M31" i="18"/>
  <c r="M29" i="18"/>
  <c r="M30" i="18"/>
  <c r="M36" i="18"/>
  <c r="M24" i="18"/>
  <c r="M8" i="18"/>
  <c r="M34" i="18"/>
  <c r="M10" i="18"/>
  <c r="M21" i="18"/>
  <c r="M12" i="18"/>
  <c r="M11" i="18"/>
  <c r="M25" i="18"/>
  <c r="M5" i="18"/>
  <c r="M13" i="18"/>
  <c r="M37" i="18"/>
  <c r="M35" i="18"/>
  <c r="M32" i="18"/>
  <c r="M27" i="18"/>
  <c r="M17" i="18"/>
  <c r="M20" i="18"/>
  <c r="M19" i="18"/>
  <c r="M15" i="18"/>
  <c r="M23" i="18"/>
  <c r="M7" i="18"/>
  <c r="M2" i="18"/>
  <c r="M6" i="18"/>
  <c r="M33" i="18"/>
  <c r="M9" i="18"/>
  <c r="M26" i="18"/>
  <c r="M16" i="18"/>
  <c r="M28" i="18"/>
  <c r="M3" i="18"/>
  <c r="M22" i="18"/>
  <c r="M4" i="18"/>
  <c r="M1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5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7" i="18"/>
  <c r="T34" i="18"/>
  <c r="T22" i="18"/>
  <c r="W14" i="18"/>
  <c r="K14" i="18"/>
  <c r="K34" i="18"/>
  <c r="W34" i="18"/>
  <c r="O46" i="13"/>
  <c r="D6" i="13" s="1"/>
  <c r="R46" i="9"/>
  <c r="E7" i="9" s="1"/>
  <c r="J46" i="10"/>
  <c r="E3" i="10" s="1"/>
  <c r="N46" i="12"/>
  <c r="E5" i="12" s="1"/>
  <c r="T14" i="18"/>
  <c r="E51" i="1"/>
  <c r="W7" i="18"/>
  <c r="K7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4" i="18"/>
  <c r="T35" i="18"/>
  <c r="L47" i="1"/>
  <c r="K4" i="18"/>
  <c r="W4" i="18"/>
  <c r="N46" i="9"/>
  <c r="E5" i="9" s="1"/>
  <c r="T3" i="18"/>
  <c r="K22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8" i="18"/>
  <c r="K17" i="18"/>
  <c r="G26" i="1"/>
  <c r="G24" i="1"/>
  <c r="M32" i="1"/>
  <c r="O20" i="1"/>
  <c r="E38" i="1"/>
  <c r="E32" i="1"/>
  <c r="H17" i="1"/>
  <c r="O35" i="1"/>
  <c r="H26" i="1"/>
  <c r="E17" i="1"/>
  <c r="K23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3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5" i="18"/>
  <c r="W24" i="18"/>
  <c r="W29" i="18"/>
  <c r="W26" i="18"/>
  <c r="W36" i="18"/>
  <c r="W25" i="18"/>
  <c r="K27" i="18"/>
  <c r="W20" i="18"/>
  <c r="K8" i="18"/>
  <c r="M33" i="1"/>
  <c r="G36" i="1"/>
  <c r="W21" i="18"/>
  <c r="W28" i="18"/>
  <c r="I34" i="1"/>
  <c r="K30" i="18"/>
  <c r="W9" i="18"/>
  <c r="W11" i="18"/>
  <c r="W32" i="18"/>
  <c r="W18" i="18"/>
  <c r="W19" i="18"/>
  <c r="M19" i="1"/>
  <c r="E31" i="1"/>
  <c r="T18" i="18"/>
  <c r="T17" i="18"/>
  <c r="W6" i="18"/>
  <c r="W12" i="18"/>
  <c r="W8" i="18"/>
  <c r="W2" i="18"/>
  <c r="W37" i="18"/>
  <c r="W23" i="18"/>
  <c r="T23" i="18"/>
  <c r="W13" i="18"/>
  <c r="W16" i="18"/>
  <c r="G27" i="1"/>
  <c r="K24" i="18"/>
  <c r="W30" i="18"/>
  <c r="L22" i="1"/>
  <c r="T2" i="18"/>
  <c r="T5" i="18"/>
  <c r="T29" i="18"/>
  <c r="T16" i="18"/>
  <c r="T36" i="18"/>
  <c r="T19" i="18"/>
  <c r="T26" i="18"/>
  <c r="T37" i="18"/>
  <c r="T25" i="18"/>
  <c r="T21" i="18"/>
  <c r="T28" i="18"/>
  <c r="L40" i="1"/>
  <c r="L25" i="1"/>
  <c r="W17" i="18"/>
  <c r="T11" i="18"/>
  <c r="T24" i="18"/>
  <c r="L46" i="1"/>
  <c r="T20" i="18"/>
  <c r="M22" i="1"/>
  <c r="I29" i="1"/>
  <c r="T27" i="18"/>
  <c r="W27" i="18"/>
  <c r="T10" i="18"/>
  <c r="W10" i="18"/>
  <c r="T9" i="18"/>
  <c r="T30" i="18"/>
  <c r="L44" i="1"/>
  <c r="T33" i="18"/>
  <c r="T6" i="18"/>
  <c r="W33" i="18"/>
  <c r="T12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1" i="18"/>
  <c r="K32" i="18"/>
  <c r="K5" i="18"/>
  <c r="M17" i="1"/>
  <c r="Q17" i="1"/>
  <c r="K25" i="18"/>
  <c r="K2" i="18"/>
  <c r="W15" i="18"/>
  <c r="K33" i="18"/>
  <c r="K13" i="18"/>
  <c r="K15" i="18"/>
  <c r="K16" i="18"/>
  <c r="K18" i="18"/>
  <c r="K37" i="18"/>
  <c r="K26" i="18"/>
  <c r="K6" i="18"/>
  <c r="K20" i="18"/>
  <c r="K28" i="18"/>
  <c r="K9" i="18"/>
  <c r="K29" i="18"/>
  <c r="K36" i="18"/>
  <c r="K10" i="18"/>
  <c r="K31" i="18"/>
  <c r="T15" i="18"/>
  <c r="K11" i="18"/>
  <c r="K12" i="18"/>
  <c r="K19" i="18"/>
  <c r="E54" i="1" l="1"/>
  <c r="E3" i="19"/>
  <c r="E6" i="19"/>
  <c r="E4" i="19"/>
  <c r="E2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5" i="19"/>
  <c r="I4" i="17"/>
  <c r="L3" i="17"/>
  <c r="N4" i="19"/>
  <c r="K7" i="19"/>
  <c r="I2" i="17"/>
  <c r="D11" i="1"/>
  <c r="G3" i="17"/>
  <c r="H4" i="19"/>
  <c r="I6" i="17"/>
  <c r="K2" i="19"/>
  <c r="N6" i="19"/>
  <c r="L5" i="17"/>
  <c r="N7" i="19"/>
  <c r="L2" i="17"/>
  <c r="D5" i="17"/>
  <c r="G4" i="17"/>
  <c r="H5" i="19"/>
  <c r="D10" i="1"/>
  <c r="H2" i="19"/>
  <c r="G6" i="17"/>
  <c r="E7" i="17"/>
  <c r="F3" i="19"/>
  <c r="G2" i="17"/>
  <c r="H7" i="19"/>
  <c r="F2" i="19"/>
  <c r="E6" i="17"/>
  <c r="N5" i="19"/>
  <c r="L4" i="17"/>
  <c r="D3" i="17"/>
  <c r="M4" i="17"/>
  <c r="O5" i="19"/>
  <c r="M6" i="17"/>
  <c r="O2" i="19"/>
  <c r="O6" i="19"/>
  <c r="M5" i="17"/>
  <c r="M3" i="17"/>
  <c r="O4" i="19"/>
  <c r="M2" i="17"/>
  <c r="O7" i="19"/>
  <c r="M7" i="17"/>
  <c r="O3" i="19"/>
  <c r="P3" i="19"/>
  <c r="N7" i="17"/>
  <c r="P6" i="19"/>
  <c r="N5" i="17"/>
  <c r="P5" i="19"/>
  <c r="N4" i="17"/>
  <c r="N2" i="17"/>
  <c r="P7" i="19"/>
  <c r="N6" i="17"/>
  <c r="P2" i="19"/>
  <c r="P4" i="19"/>
  <c r="N3" i="17"/>
  <c r="M2" i="19"/>
  <c r="K6" i="17"/>
  <c r="M6" i="19"/>
  <c r="K5" i="17"/>
  <c r="M4" i="19"/>
  <c r="K3" i="17"/>
  <c r="M7" i="19"/>
  <c r="K2" i="17"/>
  <c r="M3" i="19"/>
  <c r="K7" i="17"/>
  <c r="M5" i="19"/>
  <c r="K4" i="17"/>
  <c r="J5" i="17"/>
  <c r="L6" i="19"/>
  <c r="J2" i="17"/>
  <c r="L7" i="19"/>
  <c r="J3" i="17"/>
  <c r="L4" i="19"/>
  <c r="L2" i="19"/>
  <c r="J6" i="17"/>
  <c r="J7" i="17"/>
  <c r="L3" i="19"/>
  <c r="J4" i="17"/>
  <c r="L5" i="19"/>
  <c r="G3" i="19"/>
  <c r="F7" i="17"/>
  <c r="G6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Q6" i="19" s="1"/>
  <c r="R10" i="1" s="1"/>
  <c r="O2" i="17"/>
  <c r="Q2" i="19" s="1"/>
  <c r="R6" i="1" s="1"/>
  <c r="O4" i="17"/>
  <c r="Q5" i="19" s="1"/>
  <c r="O3" i="17"/>
  <c r="Q3" i="19" s="1"/>
  <c r="R7" i="1" s="1"/>
  <c r="H5" i="17"/>
  <c r="O5" i="17"/>
  <c r="Q4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16" i="18"/>
  <c r="I16" i="18" s="1"/>
  <c r="J9" i="18"/>
  <c r="I9" i="18" s="1"/>
  <c r="D2" i="19"/>
  <c r="J2" i="19" s="1"/>
  <c r="J8" i="18"/>
  <c r="I8" i="18" s="1"/>
  <c r="J19" i="18"/>
  <c r="I19" i="18" s="1"/>
  <c r="J10" i="18"/>
  <c r="I10" i="18" s="1"/>
  <c r="J22" i="18"/>
  <c r="I22" i="18" s="1"/>
  <c r="D3" i="19"/>
  <c r="T3" i="19" s="1"/>
  <c r="J34" i="18"/>
  <c r="I34" i="18" s="1"/>
  <c r="J49" i="1" s="1"/>
  <c r="U25" i="1"/>
  <c r="U47" i="1"/>
  <c r="J7" i="18"/>
  <c r="I7" i="18" s="1"/>
  <c r="J20" i="18"/>
  <c r="I20" i="18" s="1"/>
  <c r="J12" i="18"/>
  <c r="I12" i="18" s="1"/>
  <c r="J36" i="18"/>
  <c r="I36" i="18" s="1"/>
  <c r="J51" i="1" s="1"/>
  <c r="J25" i="18"/>
  <c r="I25" i="18" s="1"/>
  <c r="J14" i="18"/>
  <c r="I14" i="18" s="1"/>
  <c r="J6" i="18"/>
  <c r="I6" i="18" s="1"/>
  <c r="J17" i="18"/>
  <c r="I17" i="18" s="1"/>
  <c r="J30" i="18"/>
  <c r="I30" i="18" s="1"/>
  <c r="J26" i="18"/>
  <c r="I26" i="18" s="1"/>
  <c r="J2" i="18"/>
  <c r="I2" i="18" s="1"/>
  <c r="J3" i="18"/>
  <c r="I3" i="18" s="1"/>
  <c r="J4" i="18"/>
  <c r="I4" i="18" s="1"/>
  <c r="U26" i="1"/>
  <c r="U46" i="1"/>
  <c r="U44" i="1"/>
  <c r="U37" i="1"/>
  <c r="U34" i="1"/>
  <c r="U30" i="1"/>
  <c r="U23" i="1"/>
  <c r="U19" i="1"/>
  <c r="U31" i="1"/>
  <c r="U50" i="1"/>
  <c r="U42" i="1"/>
  <c r="U39" i="1"/>
  <c r="J13" i="18"/>
  <c r="I1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8" i="18"/>
  <c r="I18" i="18" s="1"/>
  <c r="J32" i="18"/>
  <c r="I32" i="18" s="1"/>
  <c r="J47" i="1" s="1"/>
  <c r="J23" i="18"/>
  <c r="I23" i="18" s="1"/>
  <c r="J15" i="18"/>
  <c r="I15" i="18" s="1"/>
  <c r="J29" i="18"/>
  <c r="I29" i="18" s="1"/>
  <c r="J28" i="18"/>
  <c r="I28" i="18" s="1"/>
  <c r="J37" i="18"/>
  <c r="I37" i="18" s="1"/>
  <c r="J52" i="1" s="1"/>
  <c r="J24" i="18"/>
  <c r="I24" i="18" s="1"/>
  <c r="J27" i="18"/>
  <c r="I27" i="18" s="1"/>
  <c r="J21" i="18"/>
  <c r="I21" i="18" s="1"/>
  <c r="J11" i="18"/>
  <c r="I11" i="18" s="1"/>
  <c r="J31" i="18"/>
  <c r="I31" i="18" s="1"/>
  <c r="J46" i="1" s="1"/>
  <c r="J5" i="18"/>
  <c r="I5" i="18" s="1"/>
  <c r="P11" i="1"/>
  <c r="G11" i="1"/>
  <c r="C3" i="17"/>
  <c r="H3" i="17" s="1"/>
  <c r="D4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5" i="1" l="1"/>
  <c r="J26" i="1"/>
  <c r="R8" i="1"/>
  <c r="J18" i="1"/>
  <c r="V37" i="1"/>
  <c r="J29" i="1"/>
  <c r="J44" i="1"/>
  <c r="J35" i="1"/>
  <c r="J32" i="1"/>
  <c r="J39" i="1"/>
  <c r="J40" i="1"/>
  <c r="J36" i="1"/>
  <c r="J28" i="1"/>
  <c r="J38" i="1"/>
  <c r="J42" i="1"/>
  <c r="J45" i="1"/>
  <c r="J20" i="1"/>
  <c r="J43" i="1"/>
  <c r="J37" i="1"/>
  <c r="J41" i="1"/>
  <c r="J24" i="1"/>
  <c r="J22" i="1"/>
  <c r="J23" i="1"/>
  <c r="J27" i="1"/>
  <c r="J33" i="1"/>
  <c r="J34" i="1"/>
  <c r="J31" i="1"/>
  <c r="J30" i="1"/>
  <c r="J19" i="1"/>
  <c r="J21" i="1"/>
  <c r="I2" i="19"/>
  <c r="I6" i="19"/>
  <c r="J10" i="1" s="1"/>
  <c r="V36" i="1"/>
  <c r="V42" i="1"/>
  <c r="P2" i="17"/>
  <c r="S18" i="18"/>
  <c r="R18" i="18" s="1"/>
  <c r="S4" i="18"/>
  <c r="R4" i="18" s="1"/>
  <c r="S13" i="18"/>
  <c r="R13" i="18" s="1"/>
  <c r="S34" i="18"/>
  <c r="R34" i="18" s="1"/>
  <c r="R49" i="1" s="1"/>
  <c r="S22" i="18"/>
  <c r="R22" i="18" s="1"/>
  <c r="S37" i="18"/>
  <c r="R37" i="18" s="1"/>
  <c r="R52" i="1" s="1"/>
  <c r="S11" i="18"/>
  <c r="R11" i="18" s="1"/>
  <c r="S33" i="18"/>
  <c r="R33" i="18" s="1"/>
  <c r="R48" i="1" s="1"/>
  <c r="T6" i="19"/>
  <c r="S27" i="18"/>
  <c r="R27" i="18" s="1"/>
  <c r="S9" i="18"/>
  <c r="R9" i="18" s="1"/>
  <c r="V52" i="1"/>
  <c r="V51" i="1"/>
  <c r="T2" i="19"/>
  <c r="V5" i="18"/>
  <c r="U5" i="18" s="1"/>
  <c r="J3" i="19"/>
  <c r="V29" i="1"/>
  <c r="V14" i="18"/>
  <c r="U14" i="18" s="1"/>
  <c r="V35" i="18"/>
  <c r="U35" i="18" s="1"/>
  <c r="T50" i="1" s="1"/>
  <c r="V20" i="18"/>
  <c r="U20" i="18" s="1"/>
  <c r="V40" i="1"/>
  <c r="V26" i="1"/>
  <c r="V48" i="1"/>
  <c r="S17" i="18"/>
  <c r="R17" i="18" s="1"/>
  <c r="R32" i="1" s="1"/>
  <c r="S19" i="18"/>
  <c r="R19" i="18" s="1"/>
  <c r="R30" i="1" s="1"/>
  <c r="O45" i="17"/>
  <c r="V29" i="18"/>
  <c r="U29" i="18" s="1"/>
  <c r="V47" i="1"/>
  <c r="V24" i="18"/>
  <c r="U24" i="18" s="1"/>
  <c r="V36" i="18"/>
  <c r="U36" i="18" s="1"/>
  <c r="T51" i="1" s="1"/>
  <c r="V26" i="18"/>
  <c r="U26" i="18" s="1"/>
  <c r="V10" i="18"/>
  <c r="U10" i="18" s="1"/>
  <c r="V46" i="1"/>
  <c r="V2" i="18"/>
  <c r="U2" i="18" s="1"/>
  <c r="V3" i="18"/>
  <c r="U3" i="18" s="1"/>
  <c r="V30" i="18"/>
  <c r="U30" i="18" s="1"/>
  <c r="V25" i="18"/>
  <c r="U2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6" i="18"/>
  <c r="U16" i="18" s="1"/>
  <c r="V23" i="18"/>
  <c r="U23" i="18" s="1"/>
  <c r="V28" i="18"/>
  <c r="U28" i="18" s="1"/>
  <c r="V21" i="18"/>
  <c r="U21" i="18" s="1"/>
  <c r="V15" i="18"/>
  <c r="U15" i="18" s="1"/>
  <c r="V7" i="18"/>
  <c r="U7" i="18" s="1"/>
  <c r="V8" i="18"/>
  <c r="U8" i="18" s="1"/>
  <c r="V6" i="18"/>
  <c r="U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7" i="19"/>
  <c r="T7" i="19"/>
  <c r="P9" i="17"/>
  <c r="V17" i="18" s="1"/>
  <c r="U17" i="18" s="1"/>
  <c r="P4" i="17"/>
  <c r="R19" i="1" l="1"/>
  <c r="R44" i="1"/>
  <c r="R26" i="1"/>
  <c r="R35" i="1"/>
  <c r="R24" i="1"/>
  <c r="R45" i="1"/>
  <c r="S5" i="19"/>
  <c r="T38" i="1"/>
  <c r="T32" i="1"/>
  <c r="T36" i="1"/>
  <c r="J54" i="1"/>
  <c r="T23" i="1"/>
  <c r="R21" i="1"/>
  <c r="T40" i="1"/>
  <c r="T20" i="1"/>
  <c r="R33" i="1"/>
  <c r="R42" i="1"/>
  <c r="T29" i="1"/>
  <c r="R34" i="1"/>
  <c r="R43" i="1"/>
  <c r="R17" i="1"/>
  <c r="T18" i="1"/>
  <c r="R41" i="1"/>
  <c r="R37" i="1"/>
  <c r="R31" i="1"/>
  <c r="R28" i="1"/>
  <c r="R27" i="1"/>
  <c r="R40" i="1"/>
  <c r="T25" i="1"/>
  <c r="R22" i="1"/>
  <c r="R39" i="1"/>
  <c r="S2" i="19"/>
  <c r="I3" i="19"/>
  <c r="J7" i="1" s="1"/>
  <c r="S4" i="19"/>
  <c r="T7" i="1"/>
  <c r="S7" i="19"/>
  <c r="T11" i="1" s="1"/>
  <c r="V18" i="18"/>
  <c r="U18" i="18" s="1"/>
  <c r="T31" i="1" s="1"/>
  <c r="V34" i="18"/>
  <c r="U34" i="18" s="1"/>
  <c r="T49" i="1" s="1"/>
  <c r="V13" i="18"/>
  <c r="U13" i="18" s="1"/>
  <c r="T45" i="1" s="1"/>
  <c r="V37" i="18"/>
  <c r="U37" i="18" s="1"/>
  <c r="T52" i="1" s="1"/>
  <c r="V33" i="18"/>
  <c r="U33" i="18" s="1"/>
  <c r="T48" i="1" s="1"/>
  <c r="V11" i="18"/>
  <c r="U11" i="18" s="1"/>
  <c r="T22" i="1" s="1"/>
  <c r="T10" i="1"/>
  <c r="V9" i="18"/>
  <c r="U9" i="18" s="1"/>
  <c r="T33" i="1" s="1"/>
  <c r="V22" i="18"/>
  <c r="U22" i="18" s="1"/>
  <c r="V27" i="18"/>
  <c r="U27" i="18" s="1"/>
  <c r="V12" i="18"/>
  <c r="U12" i="18" s="1"/>
  <c r="T24" i="1" s="1"/>
  <c r="V31" i="18"/>
  <c r="U31" i="18" s="1"/>
  <c r="T46" i="1" s="1"/>
  <c r="V4" i="18"/>
  <c r="U4" i="18" s="1"/>
  <c r="U9" i="1"/>
  <c r="V19" i="18"/>
  <c r="U19" i="18" s="1"/>
  <c r="P45" i="17"/>
  <c r="K13" i="1"/>
  <c r="U10" i="1"/>
  <c r="U7" i="1"/>
  <c r="U11" i="1"/>
  <c r="U8" i="1"/>
  <c r="U6" i="1"/>
  <c r="S13" i="1"/>
  <c r="J9" i="1"/>
  <c r="J8" i="1"/>
  <c r="J11" i="1"/>
  <c r="E13" i="1"/>
  <c r="T27" i="1" l="1"/>
  <c r="T19" i="1"/>
  <c r="T26" i="1"/>
  <c r="T8" i="1"/>
  <c r="T41" i="1"/>
  <c r="T44" i="1"/>
  <c r="T43" i="1"/>
  <c r="T30" i="1"/>
  <c r="T9" i="1"/>
  <c r="T42" i="1"/>
  <c r="T39" i="1"/>
  <c r="R54" i="1"/>
  <c r="T28" i="1"/>
  <c r="T21" i="1"/>
  <c r="T37" i="1"/>
  <c r="T35" i="1"/>
  <c r="T3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<sst xmlns="http://schemas.openxmlformats.org/spreadsheetml/2006/main" count="507" uniqueCount="123">
  <si>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</si>
  <si>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</si>
  <si>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</si>
  <si>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</si>
  <si>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</si>
  <si>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</si>
  <si>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</si>
  <si>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</si>
  <si>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</si>
  <si>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</si>
  <si>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</si>
  <si>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</si>
  <si>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</si>
  <si>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</si>
  <si>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</si>
  <si>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</si>
  <si>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</si>
  <si>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</si>
  <si>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</si>
  <si>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</si>
  <si>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</si>
  <si>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</si>
  <si>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</si>
  <si>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</si>
  <si>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</si>
  <si>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</si>
  <si>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</si>
  <si>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</si>
  <si>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</si>
  <si>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</si>
  <si>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</si>
  <si>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</si>
  <si>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</si>
  <si>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</si>
  <si>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</si>
  <si>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</si>
  <si>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</si>
  <si>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</si>
  <si>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</si>
  <si>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</si>
  <si>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</si>
  <si>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</si>
  <si>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</si>
  <si>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</si>
  <si>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</si>
  <si>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</si>
  <si>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</si>
  <si>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</si>
  <si>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</si>
  <si>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</si>
  <si>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</si>
  <si>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</si>
  <si>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</si>
  <si>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</si>
  <si>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</si>
  <si>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</si>
  <si>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</si>
  <si>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</si>
  <si>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</si>
  <si>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</si>
  <si>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</si>
  <si>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</si>
  <si>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</si>
  <si>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</si>
  <si>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</si>
  <si>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</si>
  <si>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</si>
  <si>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</si>
  <si>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</si>
  <si>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</si>
  <si>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</si>
  <si>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</si>
  <si>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</si>
  <si>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</si>
  <si>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</si>
  <si>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</si>
  <si>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</si>
  <si>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</si>
  <si>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</si>
  <si>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</si>
  <si>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</si>
  <si>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</si>
  <si>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</si>
  <si>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</si>
  <si>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</si>
  <si>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</si>
  <si>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</si>
  <si>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Sögel</t>
  </si>
  <si>
    <t>Staffel I</t>
  </si>
  <si>
    <t>Staffel II</t>
  </si>
  <si>
    <t>Sögel I</t>
  </si>
  <si>
    <t>Esterwegen I</t>
  </si>
  <si>
    <t>Börgermoor I</t>
  </si>
  <si>
    <t>Börgerwald I</t>
  </si>
  <si>
    <t>Rastdorf II</t>
  </si>
  <si>
    <t>Verein VI</t>
  </si>
  <si>
    <t>Esterwegen</t>
  </si>
  <si>
    <t>Börgermoor</t>
  </si>
  <si>
    <t>Heinz Robbers</t>
  </si>
  <si>
    <t>Bernd Robbers</t>
  </si>
  <si>
    <t>Kerstin Robbers</t>
  </si>
  <si>
    <t>Monika Jansen</t>
  </si>
  <si>
    <t>Stephan Robbers</t>
  </si>
  <si>
    <t>Michael Meibers</t>
  </si>
  <si>
    <t>Matthias Schulte jun.</t>
  </si>
  <si>
    <t>Matthias Schulte</t>
  </si>
  <si>
    <t>Peter Middendorf</t>
  </si>
  <si>
    <t>Bernd Segbers</t>
  </si>
  <si>
    <t>Johannes Segbers</t>
  </si>
  <si>
    <t>Christian Segbers</t>
  </si>
  <si>
    <t>Mathis Antons</t>
  </si>
  <si>
    <t>Jürgen Sievers</t>
  </si>
  <si>
    <t>Friedhelm Schröer</t>
  </si>
  <si>
    <t>Andre Hanenkamp</t>
  </si>
  <si>
    <t>Frank Sommerfeld</t>
  </si>
  <si>
    <t>Natascha Hamann</t>
  </si>
  <si>
    <t>Aiden Sommerfeld</t>
  </si>
  <si>
    <t>Andreas Tholen</t>
  </si>
  <si>
    <t>x</t>
  </si>
  <si>
    <t>Jansen, Mario</t>
  </si>
  <si>
    <t>Martin Krömer</t>
  </si>
  <si>
    <t>Margret Segbers</t>
  </si>
  <si>
    <t>Ortmann, Johannes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</si>
</sst>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64</v>
      </c>
      <c r="L1" s="160"/>
      <c r="M1" s="159" t="s">
        <v>89</v>
      </c>
      <c r="N1" s="159"/>
      <c r="O1" s="159"/>
      <c r="P1" s="158"/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/>
      <c r="H3" s="116"/>
      <c r="I3" s="116"/>
      <c r="J3" s="161" t="s">
        <v>1</v>
      </c>
      <c r="K3" s="161"/>
      <c r="L3" s="116" t="s">
        <v>84</v>
      </c>
      <c r="M3" s="116" t="s">
        <v>85</v>
      </c>
      <c r="N3" s="116" t="s">
        <v>86</v>
      </c>
      <c r="O3" s="116"/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87</v>
      </c>
      <c r="E4" s="30" t="s">
        <v>96</v>
      </c>
      <c r="F4" s="30" t="s">
        <v>97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Sögel</v>
      </c>
      <c r="M4" s="30" t="str">
        <f t="shared" si="0"/>
        <v>Esterwegen</v>
      </c>
      <c r="N4" s="30" t="str">
        <f t="shared" si="0"/>
        <v>Börgermoor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Sögel I</v>
      </c>
      <c r="C6" s="153"/>
      <c r="D6" s="36">
        <f>'Übersicht Gruppen'!C2</f>
        <v>923.69999999999993</v>
      </c>
      <c r="E6" s="36">
        <f>'Übersicht Gruppen'!D2</f>
        <v>916.6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920.15</v>
      </c>
      <c r="K6" s="38">
        <f t="shared" ref="K6:K11" si="1">SUM(D6:I6)</f>
        <v>1840.3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920.15</v>
      </c>
      <c r="U6" s="38">
        <f>SUM(S6+K6)</f>
        <v>1840.3</v>
      </c>
      <c r="V6" s="157"/>
    </row>
    <row r="7" spans="1:22" ht="20.25" customHeight="1" x14ac:dyDescent="0.25">
      <c r="A7" s="39">
        <v>2</v>
      </c>
      <c r="B7" s="154" t="str">
        <f>'Übersicht Gruppen'!B3</f>
        <v>Esterwegen I</v>
      </c>
      <c r="C7" s="155"/>
      <c r="D7" s="40">
        <f>'Übersicht Gruppen'!C3</f>
        <v>909.19999999999993</v>
      </c>
      <c r="E7" s="40">
        <f>'Übersicht Gruppen'!D3</f>
        <v>912.40000000000009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910.8</v>
      </c>
      <c r="K7" s="42">
        <f t="shared" si="1"/>
        <v>1821.6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910.8</v>
      </c>
      <c r="U7" s="42">
        <f t="shared" ref="U7:U11" si="3">SUM(S7+K7)</f>
        <v>1821.6</v>
      </c>
      <c r="V7" s="42">
        <f>(U6-U7)*-1</f>
        <v>-18.700000000000045</v>
      </c>
    </row>
    <row r="8" spans="1:22" ht="20.25" customHeight="1" x14ac:dyDescent="0.25">
      <c r="A8" s="43">
        <v>3</v>
      </c>
      <c r="B8" s="152" t="str">
        <f>'Übersicht Gruppen'!B4</f>
        <v>Börgerwald I</v>
      </c>
      <c r="C8" s="153"/>
      <c r="D8" s="36">
        <f>'Übersicht Gruppen'!C4</f>
        <v>886.8</v>
      </c>
      <c r="E8" s="36">
        <f>'Übersicht Gruppen'!D4</f>
        <v>896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891.4</v>
      </c>
      <c r="K8" s="38">
        <f t="shared" si="1"/>
        <v>1782.8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891.4</v>
      </c>
      <c r="U8" s="38">
        <f t="shared" si="3"/>
        <v>1782.8</v>
      </c>
      <c r="V8" s="38">
        <f t="shared" ref="V8:V11" si="4">(U7-U8)*-1</f>
        <v>-38.799999999999955</v>
      </c>
    </row>
    <row r="9" spans="1:22" ht="20.25" customHeight="1" x14ac:dyDescent="0.25">
      <c r="A9" s="29">
        <v>4</v>
      </c>
      <c r="B9" s="154" t="str">
        <f>'Übersicht Gruppen'!B5</f>
        <v>Börgermoor I</v>
      </c>
      <c r="C9" s="155"/>
      <c r="D9" s="40">
        <f>'Übersicht Gruppen'!C5</f>
        <v>884.90000000000009</v>
      </c>
      <c r="E9" s="40">
        <f>'Übersicht Gruppen'!D5</f>
        <v>886.3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885.6</v>
      </c>
      <c r="K9" s="42">
        <f t="shared" si="1"/>
        <v>1771.2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885.6</v>
      </c>
      <c r="U9" s="42">
        <f t="shared" si="3"/>
        <v>1771.2</v>
      </c>
      <c r="V9" s="42">
        <f t="shared" si="4"/>
        <v>-11.599999999999909</v>
      </c>
    </row>
    <row r="10" spans="1:22" ht="20.25" customHeight="1" x14ac:dyDescent="0.25">
      <c r="A10" s="44">
        <v>5</v>
      </c>
      <c r="B10" s="152" t="str">
        <f>'Übersicht Gruppen'!B6</f>
        <v>Rastdorf II</v>
      </c>
      <c r="C10" s="153"/>
      <c r="D10" s="36">
        <f>'Übersicht Gruppen'!C6</f>
        <v>874.09999999999991</v>
      </c>
      <c r="E10" s="36">
        <f>'Übersicht Gruppen'!D6</f>
        <v>892.5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883.3</v>
      </c>
      <c r="K10" s="38">
        <f t="shared" si="1"/>
        <v>1766.6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883.3</v>
      </c>
      <c r="U10" s="38">
        <f t="shared" si="3"/>
        <v>1766.6</v>
      </c>
      <c r="V10" s="38">
        <f t="shared" si="4"/>
        <v>-4.6000000000001364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-1766.6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746.44999999999993</v>
      </c>
      <c r="E13" s="36">
        <f t="shared" ref="E13:U13" si="5">AVERAGE(E6:E11)</f>
        <v>750.63333333333333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748.54166666666663</v>
      </c>
      <c r="K13" s="38">
        <f>SUM(K6:K11)/6</f>
        <v>1497.0833333333333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748.54166666666663</v>
      </c>
      <c r="U13" s="38">
        <f t="shared" si="5"/>
        <v>1497.0833333333333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Stephan Robbers</v>
      </c>
      <c r="C17" s="91" t="str">
        <f>'Übersicht Schützen'!B2</f>
        <v>Sögel I</v>
      </c>
      <c r="D17" s="55">
        <f>'Übersicht Schützen'!C2</f>
        <v>308.60000000000002</v>
      </c>
      <c r="E17" s="38">
        <f>'Übersicht Schützen'!D2</f>
        <v>306.89999999999998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307.75</v>
      </c>
      <c r="K17" s="38">
        <f>SUM(D17:I17)</f>
        <v>615.5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307.75</v>
      </c>
      <c r="U17" s="38">
        <f>SUM(K17+S17)</f>
        <v>615.5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Michael Meibers</v>
      </c>
      <c r="C18" s="92" t="str">
        <f>'Übersicht Schützen'!B3</f>
        <v>Esterwegen I</v>
      </c>
      <c r="D18" s="58">
        <f>'Übersicht Schützen'!C3</f>
        <v>308.3</v>
      </c>
      <c r="E18" s="42">
        <f>'Übersicht Schützen'!D3</f>
        <v>306.10000000000002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307.20000000000005</v>
      </c>
      <c r="K18" s="42">
        <f>SUM(D18:I18)</f>
        <v>614.40000000000009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307.20000000000005</v>
      </c>
      <c r="U18" s="42">
        <f t="shared" ref="U18:U52" si="7">SUM(K18+S18)</f>
        <v>614.40000000000009</v>
      </c>
      <c r="V18" s="42">
        <f>(U17-U18)*-1</f>
        <v>-1.0999999999999091</v>
      </c>
    </row>
    <row r="19" spans="1:22" s="51" customFormat="1" ht="18" customHeight="1" x14ac:dyDescent="0.25">
      <c r="A19" s="50">
        <v>3</v>
      </c>
      <c r="B19" s="54" t="str">
        <f>'Übersicht Schützen'!A4</f>
        <v>Heinz Robbers</v>
      </c>
      <c r="C19" s="91" t="str">
        <f>'Übersicht Schützen'!B4</f>
        <v>Sögel I</v>
      </c>
      <c r="D19" s="55">
        <f>'Übersicht Schützen'!C4</f>
        <v>305.7</v>
      </c>
      <c r="E19" s="38">
        <f>'Übersicht Schützen'!D4</f>
        <v>307.3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306.5</v>
      </c>
      <c r="K19" s="38">
        <f t="shared" ref="K19:K52" si="8">SUM(D19:I19)</f>
        <v>613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306.5</v>
      </c>
      <c r="U19" s="38">
        <f t="shared" si="7"/>
        <v>613</v>
      </c>
      <c r="V19" s="38">
        <f t="shared" ref="V19:V46" si="9">(U18-U19)*-1</f>
        <v>-1.4000000000000909</v>
      </c>
    </row>
    <row r="20" spans="1:22" s="51" customFormat="1" ht="18" customHeight="1" x14ac:dyDescent="0.25">
      <c r="A20" s="52">
        <v>4</v>
      </c>
      <c r="B20" s="57" t="str">
        <f>'Übersicht Schützen'!A5</f>
        <v>Bernd Robbers</v>
      </c>
      <c r="C20" s="92" t="str">
        <f>'Übersicht Schützen'!B5</f>
        <v>Sögel I</v>
      </c>
      <c r="D20" s="58">
        <f>'Übersicht Schützen'!C5</f>
        <v>308.2</v>
      </c>
      <c r="E20" s="42">
        <f>'Übersicht Schützen'!D5</f>
        <v>302.39999999999998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305.29999999999995</v>
      </c>
      <c r="K20" s="42">
        <f t="shared" si="8"/>
        <v>610.59999999999991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305.29999999999995</v>
      </c>
      <c r="U20" s="42">
        <f t="shared" si="7"/>
        <v>610.59999999999991</v>
      </c>
      <c r="V20" s="42">
        <f t="shared" si="9"/>
        <v>-2.4000000000000909</v>
      </c>
    </row>
    <row r="21" spans="1:22" s="51" customFormat="1" ht="18" customHeight="1" x14ac:dyDescent="0.2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301.5</v>
      </c>
      <c r="E21" s="38">
        <f>'Übersicht Schützen'!D6</f>
        <v>302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301.75</v>
      </c>
      <c r="K21" s="38">
        <f t="shared" si="8"/>
        <v>603.5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301.75</v>
      </c>
      <c r="U21" s="38">
        <f t="shared" si="7"/>
        <v>603.5</v>
      </c>
      <c r="V21" s="38">
        <f t="shared" si="9"/>
        <v>-7.0999999999999091</v>
      </c>
    </row>
    <row r="22" spans="1:22" s="51" customFormat="1" ht="18" customHeight="1" x14ac:dyDescent="0.25">
      <c r="A22" s="29">
        <v>6</v>
      </c>
      <c r="B22" s="57" t="str">
        <f>'Übersicht Schützen'!A7</f>
        <v>Matthias Schulte</v>
      </c>
      <c r="C22" s="92" t="str">
        <f>'Übersicht Schützen'!B7</f>
        <v>Esterwegen I</v>
      </c>
      <c r="D22" s="58">
        <f>'Übersicht Schützen'!C7</f>
        <v>303</v>
      </c>
      <c r="E22" s="42">
        <f>'Übersicht Schützen'!D7</f>
        <v>300.10000000000002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301.55</v>
      </c>
      <c r="K22" s="42">
        <f t="shared" si="8"/>
        <v>603.1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301.55</v>
      </c>
      <c r="U22" s="42">
        <f t="shared" si="7"/>
        <v>603.1</v>
      </c>
      <c r="V22" s="42">
        <f t="shared" si="9"/>
        <v>-0.39999999999997726</v>
      </c>
    </row>
    <row r="23" spans="1:22" s="51" customFormat="1" ht="18" customHeight="1" x14ac:dyDescent="0.25">
      <c r="A23" s="50">
        <v>7</v>
      </c>
      <c r="B23" s="54" t="str">
        <f>'Übersicht Schützen'!A8</f>
        <v>Peter Middendorf</v>
      </c>
      <c r="C23" s="91" t="str">
        <f>'Übersicht Schützen'!B8</f>
        <v>Esterwegen I</v>
      </c>
      <c r="D23" s="55">
        <f>'Übersicht Schützen'!C8</f>
        <v>297.89999999999998</v>
      </c>
      <c r="E23" s="38">
        <f>'Übersicht Schützen'!D8</f>
        <v>304.8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301.35000000000002</v>
      </c>
      <c r="K23" s="38">
        <f t="shared" si="8"/>
        <v>602.70000000000005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301.35000000000002</v>
      </c>
      <c r="U23" s="38">
        <f t="shared" si="7"/>
        <v>602.70000000000005</v>
      </c>
      <c r="V23" s="38">
        <f t="shared" si="9"/>
        <v>-0.39999999999997726</v>
      </c>
    </row>
    <row r="24" spans="1:22" s="51" customFormat="1" ht="18" customHeight="1" x14ac:dyDescent="0.25">
      <c r="A24" s="29">
        <v>8</v>
      </c>
      <c r="B24" s="57" t="str">
        <f>'Übersicht Schützen'!A9</f>
        <v>Mathis Antons</v>
      </c>
      <c r="C24" s="92" t="str">
        <f>'Übersicht Schützen'!B9</f>
        <v>Börgerwald I</v>
      </c>
      <c r="D24" s="58">
        <f>'Übersicht Schützen'!C9</f>
        <v>295.39999999999998</v>
      </c>
      <c r="E24" s="42">
        <f>'Übersicht Schützen'!D9</f>
        <v>303.39999999999998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299.39999999999998</v>
      </c>
      <c r="K24" s="42">
        <f t="shared" si="8"/>
        <v>598.79999999999995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299.39999999999998</v>
      </c>
      <c r="U24" s="42">
        <f t="shared" si="7"/>
        <v>598.79999999999995</v>
      </c>
      <c r="V24" s="42">
        <f t="shared" si="9"/>
        <v>-3.9000000000000909</v>
      </c>
    </row>
    <row r="25" spans="1:22" s="51" customFormat="1" ht="18" customHeight="1" x14ac:dyDescent="0.25">
      <c r="A25" s="43">
        <v>9</v>
      </c>
      <c r="B25" s="54" t="str">
        <f>'Übersicht Schützen'!A10</f>
        <v>Jürgen Sievers</v>
      </c>
      <c r="C25" s="91" t="str">
        <f>'Übersicht Schützen'!B10</f>
        <v>Börgerwald I</v>
      </c>
      <c r="D25" s="55">
        <f>'Übersicht Schützen'!C10</f>
        <v>297.7</v>
      </c>
      <c r="E25" s="38">
        <f>'Übersicht Schützen'!D10</f>
        <v>299.10000000000002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298.39999999999998</v>
      </c>
      <c r="K25" s="38">
        <f t="shared" si="8"/>
        <v>596.79999999999995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298.39999999999998</v>
      </c>
      <c r="U25" s="38">
        <f t="shared" si="7"/>
        <v>596.79999999999995</v>
      </c>
      <c r="V25" s="38">
        <f t="shared" si="9"/>
        <v>-2</v>
      </c>
    </row>
    <row r="26" spans="1:22" s="51" customFormat="1" ht="18" customHeight="1" x14ac:dyDescent="0.25">
      <c r="A26" s="52">
        <v>10</v>
      </c>
      <c r="B26" s="57" t="str">
        <f>'Übersicht Schützen'!A11</f>
        <v>Aiden Sommerfeld</v>
      </c>
      <c r="C26" s="92" t="str">
        <f>'Übersicht Schützen'!B11</f>
        <v>Rastdorf II</v>
      </c>
      <c r="D26" s="58">
        <f>'Übersicht Schützen'!C11</f>
        <v>292.5</v>
      </c>
      <c r="E26" s="42">
        <f>'Übersicht Schützen'!D11</f>
        <v>301.60000000000002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297.05</v>
      </c>
      <c r="K26" s="42">
        <f t="shared" si="8"/>
        <v>594.1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297.05</v>
      </c>
      <c r="U26" s="42">
        <f t="shared" si="7"/>
        <v>594.1</v>
      </c>
      <c r="V26" s="42">
        <f t="shared" si="9"/>
        <v>-2.6999999999999318</v>
      </c>
    </row>
    <row r="27" spans="1:22" s="51" customFormat="1" ht="18" customHeight="1" x14ac:dyDescent="0.25">
      <c r="A27" s="50">
        <v>11</v>
      </c>
      <c r="B27" s="54" t="str">
        <f>'Übersicht Schützen'!A12</f>
        <v>Matthias Schulte jun.</v>
      </c>
      <c r="C27" s="91" t="str">
        <f>'Übersicht Schützen'!B12</f>
        <v>Esterwegen I</v>
      </c>
      <c r="D27" s="55">
        <f>'Übersicht Schützen'!C12</f>
        <v>290.39999999999998</v>
      </c>
      <c r="E27" s="38">
        <f>'Übersicht Schützen'!D12</f>
        <v>301.5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295.95</v>
      </c>
      <c r="K27" s="38">
        <f t="shared" si="8"/>
        <v>591.9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295.95</v>
      </c>
      <c r="U27" s="38">
        <f t="shared" si="7"/>
        <v>591.9</v>
      </c>
      <c r="V27" s="38">
        <f t="shared" si="9"/>
        <v>-2.2000000000000455</v>
      </c>
    </row>
    <row r="28" spans="1:22" s="51" customFormat="1" ht="18" customHeight="1" x14ac:dyDescent="0.25">
      <c r="A28" s="29">
        <v>12</v>
      </c>
      <c r="B28" s="57" t="str">
        <f>'Übersicht Schützen'!A13</f>
        <v>Natascha Hamann</v>
      </c>
      <c r="C28" s="92" t="str">
        <f>'Übersicht Schützen'!B13</f>
        <v>Rastdorf II</v>
      </c>
      <c r="D28" s="58">
        <f>'Übersicht Schützen'!C13</f>
        <v>291.39999999999998</v>
      </c>
      <c r="E28" s="42">
        <f>'Übersicht Schützen'!D13</f>
        <v>300.2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295.79999999999995</v>
      </c>
      <c r="K28" s="42">
        <f t="shared" si="8"/>
        <v>591.59999999999991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295.79999999999995</v>
      </c>
      <c r="U28" s="42">
        <f t="shared" si="7"/>
        <v>591.59999999999991</v>
      </c>
      <c r="V28" s="42">
        <f t="shared" si="9"/>
        <v>-0.30000000000006821</v>
      </c>
    </row>
    <row r="29" spans="1:22" s="51" customFormat="1" ht="18" customHeight="1" x14ac:dyDescent="0.25">
      <c r="A29" s="50">
        <v>13</v>
      </c>
      <c r="B29" s="54" t="str">
        <f>'Übersicht Schützen'!A14</f>
        <v>Margret Segbers</v>
      </c>
      <c r="C29" s="91" t="str">
        <f>'Übersicht Schützen'!B14</f>
        <v>Börgermoor I</v>
      </c>
      <c r="D29" s="55">
        <f>'Übersicht Schützen'!C14</f>
        <v>294.2</v>
      </c>
      <c r="E29" s="38">
        <f>'Übersicht Schützen'!D14</f>
        <v>293.10000000000002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293.64999999999998</v>
      </c>
      <c r="K29" s="38">
        <f t="shared" si="8"/>
        <v>587.29999999999995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293.64999999999998</v>
      </c>
      <c r="U29" s="38">
        <f t="shared" si="7"/>
        <v>587.29999999999995</v>
      </c>
      <c r="V29" s="38">
        <f t="shared" si="9"/>
        <v>-4.2999999999999545</v>
      </c>
    </row>
    <row r="30" spans="1:22" s="51" customFormat="1" ht="18" customHeight="1" x14ac:dyDescent="0.25">
      <c r="A30" s="52">
        <v>14</v>
      </c>
      <c r="B30" s="57" t="str">
        <f>'Übersicht Schützen'!A15</f>
        <v>Friedhelm Schröer</v>
      </c>
      <c r="C30" s="92" t="str">
        <f>'Übersicht Schützen'!B15</f>
        <v>Börgerwald I</v>
      </c>
      <c r="D30" s="58">
        <f>'Übersicht Schützen'!C15</f>
        <v>293.7</v>
      </c>
      <c r="E30" s="42">
        <f>'Übersicht Schützen'!D15</f>
        <v>293.5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293.60000000000002</v>
      </c>
      <c r="K30" s="42">
        <f t="shared" si="8"/>
        <v>587.20000000000005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293.60000000000002</v>
      </c>
      <c r="U30" s="42">
        <f t="shared" si="7"/>
        <v>587.20000000000005</v>
      </c>
      <c r="V30" s="42">
        <f t="shared" si="9"/>
        <v>-9.9999999999909051E-2</v>
      </c>
    </row>
    <row r="31" spans="1:22" s="51" customFormat="1" ht="18" customHeight="1" x14ac:dyDescent="0.25">
      <c r="A31" s="43">
        <v>15</v>
      </c>
      <c r="B31" s="54" t="str">
        <f>'Übersicht Schützen'!A16</f>
        <v>Andre Hanenkamp</v>
      </c>
      <c r="C31" s="91" t="str">
        <f>'Übersicht Schützen'!B16</f>
        <v>Börgerwald I</v>
      </c>
      <c r="D31" s="55">
        <f>'Übersicht Schützen'!C16</f>
        <v>293.5</v>
      </c>
      <c r="E31" s="38">
        <f>'Übersicht Schützen'!D16</f>
        <v>293.3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293.39999999999998</v>
      </c>
      <c r="K31" s="38">
        <f t="shared" si="8"/>
        <v>586.79999999999995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293.39999999999998</v>
      </c>
      <c r="U31" s="38">
        <f t="shared" si="7"/>
        <v>586.79999999999995</v>
      </c>
      <c r="V31" s="38">
        <f t="shared" si="9"/>
        <v>-0.40000000000009095</v>
      </c>
    </row>
    <row r="32" spans="1:22" s="51" customFormat="1" ht="18" customHeight="1" x14ac:dyDescent="0.25">
      <c r="A32" s="29">
        <v>16</v>
      </c>
      <c r="B32" s="57" t="str">
        <f>'Übersicht Schützen'!A17</f>
        <v>Andreas Tholen</v>
      </c>
      <c r="C32" s="92" t="str">
        <f>'Übersicht Schützen'!B17</f>
        <v>Rastdorf II</v>
      </c>
      <c r="D32" s="58">
        <f>'Übersicht Schützen'!C17</f>
        <v>290.2</v>
      </c>
      <c r="E32" s="42">
        <f>'Übersicht Schützen'!D17</f>
        <v>290.7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290.45</v>
      </c>
      <c r="K32" s="42">
        <f t="shared" si="8"/>
        <v>580.9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290.45</v>
      </c>
      <c r="U32" s="42">
        <f t="shared" si="7"/>
        <v>580.9</v>
      </c>
      <c r="V32" s="42">
        <f t="shared" si="9"/>
        <v>-5.8999999999999773</v>
      </c>
    </row>
    <row r="33" spans="1:44" s="51" customFormat="1" ht="18" customHeight="1" x14ac:dyDescent="0.25">
      <c r="A33" s="50">
        <v>17</v>
      </c>
      <c r="B33" s="54" t="str">
        <f>'Übersicht Schützen'!A18</f>
        <v>Martin Krömer</v>
      </c>
      <c r="C33" s="91" t="str">
        <f>'Übersicht Schützen'!B18</f>
        <v>Rastdorf II</v>
      </c>
      <c r="D33" s="55">
        <f>'Übersicht Schützen'!C18</f>
        <v>289.10000000000002</v>
      </c>
      <c r="E33" s="38">
        <f>'Übersicht Schützen'!D18</f>
        <v>290.10000000000002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289.60000000000002</v>
      </c>
      <c r="K33" s="38">
        <f t="shared" si="8"/>
        <v>579.20000000000005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289.60000000000002</v>
      </c>
      <c r="U33" s="38">
        <f t="shared" si="7"/>
        <v>579.20000000000005</v>
      </c>
      <c r="V33" s="38">
        <f t="shared" si="9"/>
        <v>-1.6999999999999318</v>
      </c>
    </row>
    <row r="34" spans="1:44" s="51" customFormat="1" ht="18" customHeight="1" x14ac:dyDescent="0.25">
      <c r="A34" s="29">
        <v>18</v>
      </c>
      <c r="B34" s="57" t="str">
        <f>'Übersicht Schützen'!A19</f>
        <v>Johannes Segbers</v>
      </c>
      <c r="C34" s="92" t="str">
        <f>'Übersicht Schützen'!B19</f>
        <v>Börgermoor I</v>
      </c>
      <c r="D34" s="58">
        <f>'Übersicht Schützen'!C19</f>
        <v>283.10000000000002</v>
      </c>
      <c r="E34" s="42">
        <f>'Übersicht Schützen'!D19</f>
        <v>295.3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289.20000000000005</v>
      </c>
      <c r="K34" s="42">
        <f t="shared" si="8"/>
        <v>578.40000000000009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289.20000000000005</v>
      </c>
      <c r="U34" s="42">
        <f t="shared" si="7"/>
        <v>578.40000000000009</v>
      </c>
      <c r="V34" s="42">
        <f t="shared" si="9"/>
        <v>-0.79999999999995453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Frank Sommerfeld</v>
      </c>
      <c r="C35" s="91" t="str">
        <f>'Übersicht Schützen'!B20</f>
        <v>Rastdorf II</v>
      </c>
      <c r="D35" s="55">
        <f>'Übersicht Schützen'!C20</f>
        <v>289.3</v>
      </c>
      <c r="E35" s="38">
        <f>'Übersicht Schützen'!D20</f>
        <v>279.5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284.39999999999998</v>
      </c>
      <c r="K35" s="38">
        <f t="shared" si="8"/>
        <v>568.79999999999995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284.39999999999998</v>
      </c>
      <c r="U35" s="38">
        <f t="shared" si="7"/>
        <v>568.79999999999995</v>
      </c>
      <c r="V35" s="38">
        <f t="shared" si="9"/>
        <v>-9.6000000000001364</v>
      </c>
    </row>
    <row r="36" spans="1:44" s="51" customFormat="1" ht="18" customHeight="1" x14ac:dyDescent="0.25">
      <c r="A36" s="52">
        <v>20</v>
      </c>
      <c r="B36" s="57" t="str">
        <f>'Übersicht Schützen'!A21</f>
        <v>Bernd Segbers</v>
      </c>
      <c r="C36" s="92" t="str">
        <f>'Übersicht Schützen'!B21</f>
        <v>Börgermoor I</v>
      </c>
      <c r="D36" s="58">
        <f>'Übersicht Schützen'!C21</f>
        <v>289.2</v>
      </c>
      <c r="E36" s="42">
        <f>'Übersicht Schützen'!D21</f>
        <v>269.8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279.5</v>
      </c>
      <c r="K36" s="42">
        <f t="shared" si="8"/>
        <v>559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279.5</v>
      </c>
      <c r="U36" s="42">
        <f t="shared" si="7"/>
        <v>559</v>
      </c>
      <c r="V36" s="42">
        <f t="shared" si="9"/>
        <v>-9.7999999999999545</v>
      </c>
    </row>
    <row r="37" spans="1:44" s="51" customFormat="1" ht="18" customHeight="1" x14ac:dyDescent="0.25">
      <c r="A37" s="50">
        <v>21</v>
      </c>
      <c r="B37" s="54" t="str">
        <f>'Übersicht Schützen'!A22</f>
        <v>Kerstin Robbers</v>
      </c>
      <c r="C37" s="91" t="str">
        <f>'Übersicht Schützen'!B22</f>
        <v>Sögel I</v>
      </c>
      <c r="D37" s="55">
        <f>'Übersicht Schützen'!C22</f>
        <v>306.89999999999998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306.89999999999998</v>
      </c>
      <c r="K37" s="38">
        <f t="shared" si="8"/>
        <v>306.89999999999998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306.89999999999998</v>
      </c>
      <c r="U37" s="38">
        <f t="shared" si="7"/>
        <v>306.89999999999998</v>
      </c>
      <c r="V37" s="38">
        <f t="shared" si="9"/>
        <v>-252.10000000000002</v>
      </c>
    </row>
    <row r="38" spans="1:44" s="51" customFormat="1" ht="18" customHeight="1" x14ac:dyDescent="0.25">
      <c r="A38" s="29">
        <v>22</v>
      </c>
      <c r="B38" s="57" t="str">
        <f>'Übersicht Schützen'!A23</f>
        <v>Monika Jansen</v>
      </c>
      <c r="C38" s="92" t="str">
        <f>'Übersicht Schützen'!B23</f>
        <v>Sögel I</v>
      </c>
      <c r="D38" s="58">
        <f>'Übersicht Schützen'!C23</f>
        <v>303.5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303.5</v>
      </c>
      <c r="K38" s="42">
        <f t="shared" si="8"/>
        <v>303.5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303.5</v>
      </c>
      <c r="U38" s="42">
        <f t="shared" si="7"/>
        <v>303.5</v>
      </c>
      <c r="V38" s="42">
        <f t="shared" si="9"/>
        <v>-3.3999999999999773</v>
      </c>
    </row>
    <row r="39" spans="1:44" s="51" customFormat="1" ht="18" customHeight="1" x14ac:dyDescent="0.25">
      <c r="A39" s="50">
        <v>23</v>
      </c>
      <c r="B39" s="54" t="str">
        <f>'Übersicht Schützen'!A24</f>
        <v>Jansen, Mario</v>
      </c>
      <c r="C39" s="91" t="str">
        <f>'Übersicht Schützen'!B24</f>
        <v>Esterwegen I</v>
      </c>
      <c r="D39" s="55">
        <f>'Übersicht Schützen'!C24</f>
        <v>0</v>
      </c>
      <c r="E39" s="38">
        <f>'Übersicht Schützen'!D24</f>
        <v>296.39999999999998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296.39999999999998</v>
      </c>
      <c r="K39" s="38">
        <f t="shared" si="8"/>
        <v>296.39999999999998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296.39999999999998</v>
      </c>
      <c r="U39" s="38">
        <f t="shared" si="7"/>
        <v>296.39999999999998</v>
      </c>
      <c r="V39" s="38">
        <f t="shared" si="9"/>
        <v>-7.1000000000000227</v>
      </c>
    </row>
    <row r="40" spans="1:44" s="51" customFormat="1" ht="18" customHeight="1" x14ac:dyDescent="0.25">
      <c r="A40" s="52">
        <v>24</v>
      </c>
      <c r="B40" s="57" t="str">
        <f>'Übersicht Schützen'!A25</f>
        <v>Ortmann, Johannes</v>
      </c>
      <c r="C40" s="92" t="str">
        <f>'Übersicht Schützen'!B25</f>
        <v>Börgermoor I</v>
      </c>
      <c r="D40" s="58">
        <f>'Übersicht Schützen'!C25</f>
        <v>0</v>
      </c>
      <c r="E40" s="42">
        <f>'Übersicht Schützen'!D25</f>
        <v>291.2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291.2</v>
      </c>
      <c r="K40" s="42">
        <f t="shared" si="8"/>
        <v>291.2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291.2</v>
      </c>
      <c r="U40" s="42">
        <f t="shared" si="7"/>
        <v>291.2</v>
      </c>
      <c r="V40" s="42">
        <f t="shared" si="9"/>
        <v>-5.1999999999999886</v>
      </c>
    </row>
    <row r="41" spans="1:44" s="51" customFormat="1" ht="18" customHeight="1" x14ac:dyDescent="0.25">
      <c r="A41" s="43">
        <v>25</v>
      </c>
      <c r="B41" s="54" t="str">
        <f>'Übersicht Schützen'!A26</f>
        <v>Schütze 6</v>
      </c>
      <c r="C41" s="91" t="str">
        <f>'Übersicht Schützen'!B26</f>
        <v>Sögel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-291.2</v>
      </c>
    </row>
    <row r="42" spans="1:44" s="51" customFormat="1" ht="18" customHeight="1" x14ac:dyDescent="0.25">
      <c r="A42" s="29">
        <v>26</v>
      </c>
      <c r="B42" s="57" t="str">
        <f>'Übersicht Schützen'!A27</f>
        <v>Schütze 12</v>
      </c>
      <c r="C42" s="92" t="str">
        <f>'Übersicht Schützen'!B27</f>
        <v>Esterwegen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18</v>
      </c>
      <c r="C43" s="91" t="str">
        <f>'Übersicht Schützen'!B28</f>
        <v>Börgermoor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Börgerwald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Börgerwald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296.96818181818185</v>
      </c>
      <c r="E54" s="36">
        <f>IF(Formelhilfe!C45 &gt; 0, SUM(E17:E52)/Formelhilfe!C45, 0)</f>
        <v>296.7409090909091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297.07499999999993</v>
      </c>
      <c r="K54" s="37">
        <f>IF(SUM(K17:K52)&lt;&gt;0,AVERAGEIF(K17:K52,"&lt;&gt;0"),0)</f>
        <v>544.23333333333323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297.07499999999993</v>
      </c>
      <c r="U54" s="117">
        <f>(K54+S54)</f>
        <v>544.23333333333323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Börgermoor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Staffel II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Heinz Robbers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Bernd Robbers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Kerstin Robbers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Monika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Stephan Robbers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Michael Meibers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Matthias Schulte jun.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Matthias Schulte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Peter Middendorf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Jansen, Mario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Bernd Segbers</v>
      </c>
      <c r="C22" s="135" t="str">
        <f>'Wettkampf 1'!C22</f>
        <v>Börgermoor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Johannes Segbers</v>
      </c>
      <c r="C23" s="135" t="str">
        <f>'Wettkampf 1'!C23</f>
        <v>Börgermoor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Margret Segbers</v>
      </c>
      <c r="C24" s="135" t="str">
        <f>'Wettkampf 1'!C24</f>
        <v>Börgermoor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Christian Segbers</v>
      </c>
      <c r="C25" s="135" t="str">
        <f>'Wettkampf 1'!C25</f>
        <v>Börgermoor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Ortmann, Johannes</v>
      </c>
      <c r="C26" s="135" t="str">
        <f>'Wettkampf 1'!C26</f>
        <v>Börgermoor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Börgermoor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Mathis Antons</v>
      </c>
      <c r="C28" s="135" t="str">
        <f>'Wettkampf 1'!C28</f>
        <v>Börgerwald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Sievers</v>
      </c>
      <c r="C29" s="135" t="str">
        <f>'Wettkampf 1'!C29</f>
        <v>Börgerwald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Friedhelm Schröer</v>
      </c>
      <c r="C30" s="135" t="str">
        <f>'Wettkampf 1'!C30</f>
        <v>Börgerwald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Andre Hanenkamp</v>
      </c>
      <c r="C31" s="135" t="str">
        <f>'Wettkampf 1'!C31</f>
        <v>Börgerwald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Martin Krömer</v>
      </c>
      <c r="C34" s="135" t="str">
        <f>'Wettkampf 1'!C34</f>
        <v>Rastdorf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Frank Sommerfeld</v>
      </c>
      <c r="C35" s="135" t="str">
        <f>'Wettkampf 1'!C35</f>
        <v>Rastdorf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Natascha Hamann</v>
      </c>
      <c r="C36" s="135" t="str">
        <f>'Wettkampf 1'!C36</f>
        <v>Rastdorf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Aiden Sommerfeld</v>
      </c>
      <c r="C37" s="135" t="str">
        <f>'Wettkampf 1'!C37</f>
        <v>Rastdorf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Andreas Tholen</v>
      </c>
      <c r="C38" s="135" t="str">
        <f>'Wettkampf 1'!C38</f>
        <v>Rastdorf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102</v>
      </c>
      <c r="B2" s="95" t="str">
        <f>VLOOKUP(A2,'Wettkampf 1'!$B$10:$C$45,2,FALSE)</f>
        <v>Sögel I</v>
      </c>
      <c r="C2" s="9">
        <f>VLOOKUP(A2,'Wettkampf 1'!$B$10:$D$45,3,FALSE)</f>
        <v>308.60000000000002</v>
      </c>
      <c r="D2" s="9">
        <f>VLOOKUP($A2,'2'!$B$10:$D$45,3,FALSE)</f>
        <v>306.89999999999998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307.75</v>
      </c>
      <c r="J2" s="9">
        <f>VLOOKUP(A2,Formelhilfe!$A$9:$H$44,8,FALSE)</f>
        <v>2</v>
      </c>
      <c r="K2" s="10">
        <f>SUM(C2:H2)</f>
        <v>615.5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307.75</v>
      </c>
      <c r="V2" s="9">
        <f>VLOOKUP(A2,Formelhilfe!$A$9:$P$44,16,FALSE)</f>
        <v>2</v>
      </c>
      <c r="W2" s="11">
        <f>SUM(C2:H2,L2:Q2)</f>
        <v>615.5</v>
      </c>
    </row>
    <row r="3" spans="1:23" ht="20.25" customHeight="1" x14ac:dyDescent="0.35">
      <c r="A3" s="111" t="s">
        <v>103</v>
      </c>
      <c r="B3" s="95" t="str">
        <f>VLOOKUP(A3,'Wettkampf 1'!$B$10:$C$45,2,FALSE)</f>
        <v>Esterwegen I</v>
      </c>
      <c r="C3" s="9">
        <f>VLOOKUP(A3,'Wettkampf 1'!$B$10:$D$45,3,FALSE)</f>
        <v>308.3</v>
      </c>
      <c r="D3" s="9">
        <f>VLOOKUP($A3,'2'!$B$10:$D$45,3,FALSE)</f>
        <v>306.10000000000002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307.20000000000005</v>
      </c>
      <c r="J3" s="9">
        <f>VLOOKUP(A3,Formelhilfe!$A$9:$H$44,8,FALSE)</f>
        <v>2</v>
      </c>
      <c r="K3" s="10">
        <f>SUM(C3:H3)</f>
        <v>614.40000000000009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307.20000000000005</v>
      </c>
      <c r="V3" s="9">
        <f>VLOOKUP(A3,Formelhilfe!$A$9:$P$44,16,FALSE)</f>
        <v>2</v>
      </c>
      <c r="W3" s="11">
        <f>SUM(C3:H3,L3:Q3)</f>
        <v>614.40000000000009</v>
      </c>
    </row>
    <row r="4" spans="1:23" ht="20.25" customHeight="1" x14ac:dyDescent="0.35">
      <c r="A4" s="111" t="s">
        <v>98</v>
      </c>
      <c r="B4" s="95" t="str">
        <f>VLOOKUP(A4,'Wettkampf 1'!$B$10:$C$45,2,FALSE)</f>
        <v>Sögel I</v>
      </c>
      <c r="C4" s="9">
        <f>VLOOKUP(A4,'Wettkampf 1'!$B$10:$D$45,3,FALSE)</f>
        <v>305.7</v>
      </c>
      <c r="D4" s="9">
        <f>VLOOKUP($A4,'2'!$B$10:$D$45,3,FALSE)</f>
        <v>307.3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306.5</v>
      </c>
      <c r="J4" s="9">
        <f>VLOOKUP(A4,Formelhilfe!$A$9:$H$44,8,FALSE)</f>
        <v>2</v>
      </c>
      <c r="K4" s="10">
        <f>SUM(C4:H4)</f>
        <v>613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306.5</v>
      </c>
      <c r="V4" s="9">
        <f>VLOOKUP(A4,Formelhilfe!$A$9:$P$44,16,FALSE)</f>
        <v>2</v>
      </c>
      <c r="W4" s="11">
        <f>SUM(C4:H4,L4:Q4)</f>
        <v>613</v>
      </c>
    </row>
    <row r="5" spans="1:23" ht="20.25" customHeight="1" x14ac:dyDescent="0.35">
      <c r="A5" s="111" t="s">
        <v>99</v>
      </c>
      <c r="B5" s="95" t="str">
        <f>VLOOKUP(A5,'Wettkampf 1'!$B$10:$C$45,2,FALSE)</f>
        <v>Sögel I</v>
      </c>
      <c r="C5" s="9">
        <f>VLOOKUP(A5,'Wettkampf 1'!$B$10:$D$45,3,FALSE)</f>
        <v>308.2</v>
      </c>
      <c r="D5" s="9">
        <f>VLOOKUP($A5,'2'!$B$10:$D$45,3,FALSE)</f>
        <v>302.39999999999998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305.29999999999995</v>
      </c>
      <c r="J5" s="9">
        <f>VLOOKUP(A5,Formelhilfe!$A$9:$H$44,8,FALSE)</f>
        <v>2</v>
      </c>
      <c r="K5" s="10">
        <f>SUM(C5:H5)</f>
        <v>610.59999999999991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305.29999999999995</v>
      </c>
      <c r="V5" s="9">
        <f>VLOOKUP(A5,Formelhilfe!$A$9:$P$44,16,FALSE)</f>
        <v>2</v>
      </c>
      <c r="W5" s="11">
        <f>SUM(C5:H5,L5:Q5)</f>
        <v>610.59999999999991</v>
      </c>
    </row>
    <row r="6" spans="1:23" ht="20.25" customHeight="1" x14ac:dyDescent="0.35">
      <c r="A6" s="111" t="s">
        <v>109</v>
      </c>
      <c r="B6" s="95" t="str">
        <f>VLOOKUP(A6,'Wettkampf 1'!$B$10:$C$45,2,FALSE)</f>
        <v>Börgermoor I</v>
      </c>
      <c r="C6" s="9">
        <f>VLOOKUP(A6,'Wettkampf 1'!$B$10:$D$45,3,FALSE)</f>
        <v>301.5</v>
      </c>
      <c r="D6" s="9">
        <f>VLOOKUP($A6,'2'!$B$10:$D$45,3,FALSE)</f>
        <v>302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301.75</v>
      </c>
      <c r="J6" s="9">
        <f>VLOOKUP(A6,Formelhilfe!$A$9:$H$44,8,FALSE)</f>
        <v>2</v>
      </c>
      <c r="K6" s="10">
        <f>SUM(C6:H6)</f>
        <v>603.5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301.75</v>
      </c>
      <c r="V6" s="9">
        <f>VLOOKUP(A6,Formelhilfe!$A$9:$P$44,16,FALSE)</f>
        <v>2</v>
      </c>
      <c r="W6" s="11">
        <f>SUM(C6:H6,L6:Q6)</f>
        <v>603.5</v>
      </c>
    </row>
    <row r="7" spans="1:23" ht="20.25" customHeight="1" x14ac:dyDescent="0.35">
      <c r="A7" s="111" t="s">
        <v>105</v>
      </c>
      <c r="B7" s="95" t="str">
        <f>VLOOKUP(A7,'Wettkampf 1'!$B$10:$C$45,2,FALSE)</f>
        <v>Esterwegen I</v>
      </c>
      <c r="C7" s="9">
        <f>VLOOKUP(A7,'Wettkampf 1'!$B$10:$D$45,3,FALSE)</f>
        <v>303</v>
      </c>
      <c r="D7" s="9">
        <f>VLOOKUP($A7,'2'!$B$10:$D$45,3,FALSE)</f>
        <v>300.10000000000002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301.55</v>
      </c>
      <c r="J7" s="9">
        <f>VLOOKUP(A7,Formelhilfe!$A$9:$H$44,8,FALSE)</f>
        <v>2</v>
      </c>
      <c r="K7" s="10">
        <f>SUM(C7:H7)</f>
        <v>603.1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301.55</v>
      </c>
      <c r="V7" s="9">
        <f>VLOOKUP(A7,Formelhilfe!$A$9:$P$44,16,FALSE)</f>
        <v>2</v>
      </c>
      <c r="W7" s="11">
        <f>SUM(C7:H7,L7:Q7)</f>
        <v>603.1</v>
      </c>
    </row>
    <row r="8" spans="1:23" ht="20.25" customHeight="1" x14ac:dyDescent="0.35">
      <c r="A8" s="111" t="s">
        <v>106</v>
      </c>
      <c r="B8" s="95" t="str">
        <f>VLOOKUP(A8,'Wettkampf 1'!$B$10:$C$45,2,FALSE)</f>
        <v>Esterwegen I</v>
      </c>
      <c r="C8" s="9">
        <f>VLOOKUP(A8,'Wettkampf 1'!$B$10:$D$45,3,FALSE)</f>
        <v>297.89999999999998</v>
      </c>
      <c r="D8" s="9">
        <f>VLOOKUP($A8,'2'!$B$10:$D$45,3,FALSE)</f>
        <v>304.8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301.35000000000002</v>
      </c>
      <c r="J8" s="9">
        <f>VLOOKUP(A8,Formelhilfe!$A$9:$H$44,8,FALSE)</f>
        <v>2</v>
      </c>
      <c r="K8" s="10">
        <f>SUM(C8:H8)</f>
        <v>602.70000000000005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301.35000000000002</v>
      </c>
      <c r="V8" s="9">
        <f>VLOOKUP(A8,Formelhilfe!$A$9:$P$44,16,FALSE)</f>
        <v>2</v>
      </c>
      <c r="W8" s="11">
        <f>SUM(C8:H8,L8:Q8)</f>
        <v>602.70000000000005</v>
      </c>
    </row>
    <row r="9" spans="1:23" ht="20.25" customHeight="1" x14ac:dyDescent="0.35">
      <c r="A9" s="111" t="s">
        <v>110</v>
      </c>
      <c r="B9" s="95" t="str">
        <f>VLOOKUP(A9,'Wettkampf 1'!$B$10:$C$45,2,FALSE)</f>
        <v>Börgerwald I</v>
      </c>
      <c r="C9" s="9">
        <f>VLOOKUP(A9,'Wettkampf 1'!$B$10:$D$45,3,FALSE)</f>
        <v>295.39999999999998</v>
      </c>
      <c r="D9" s="9">
        <f>VLOOKUP($A9,'2'!$B$10:$D$45,3,FALSE)</f>
        <v>303.39999999999998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299.39999999999998</v>
      </c>
      <c r="J9" s="9">
        <f>VLOOKUP(A9,Formelhilfe!$A$9:$H$44,8,FALSE)</f>
        <v>2</v>
      </c>
      <c r="K9" s="10">
        <f>SUM(C9:H9)</f>
        <v>598.79999999999995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299.39999999999998</v>
      </c>
      <c r="V9" s="9">
        <f>VLOOKUP(A9,Formelhilfe!$A$9:$P$44,16,FALSE)</f>
        <v>2</v>
      </c>
      <c r="W9" s="11">
        <f>SUM(C9:H9,L9:Q9)</f>
        <v>598.79999999999995</v>
      </c>
    </row>
    <row r="10" spans="1:23" ht="20.25" customHeight="1" x14ac:dyDescent="0.35">
      <c r="A10" s="111" t="s">
        <v>111</v>
      </c>
      <c r="B10" s="95" t="str">
        <f>VLOOKUP(A10,'Wettkampf 1'!$B$10:$C$45,2,FALSE)</f>
        <v>Börgerwald I</v>
      </c>
      <c r="C10" s="9">
        <f>VLOOKUP(A10,'Wettkampf 1'!$B$10:$D$45,3,FALSE)</f>
        <v>297.7</v>
      </c>
      <c r="D10" s="9">
        <f>VLOOKUP($A10,'2'!$B$10:$D$45,3,FALSE)</f>
        <v>299.10000000000002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298.39999999999998</v>
      </c>
      <c r="J10" s="9">
        <f>VLOOKUP(A10,Formelhilfe!$A$9:$H$44,8,FALSE)</f>
        <v>2</v>
      </c>
      <c r="K10" s="10">
        <f>SUM(C10:H10)</f>
        <v>596.79999999999995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298.39999999999998</v>
      </c>
      <c r="V10" s="9">
        <f>VLOOKUP(A10,Formelhilfe!$A$9:$P$44,16,FALSE)</f>
        <v>2</v>
      </c>
      <c r="W10" s="11">
        <f>SUM(C10:H10,L10:Q10)</f>
        <v>596.79999999999995</v>
      </c>
    </row>
    <row r="11" spans="1:23" ht="20.25" customHeight="1" x14ac:dyDescent="0.35">
      <c r="A11" s="111" t="s">
        <v>116</v>
      </c>
      <c r="B11" s="95" t="str">
        <f>VLOOKUP(A11,'Wettkampf 1'!$B$10:$C$45,2,FALSE)</f>
        <v>Rastdorf II</v>
      </c>
      <c r="C11" s="9">
        <f>VLOOKUP(A11,'Wettkampf 1'!$B$10:$D$45,3,FALSE)</f>
        <v>292.5</v>
      </c>
      <c r="D11" s="9">
        <f>VLOOKUP($A11,'2'!$B$10:$D$45,3,FALSE)</f>
        <v>301.60000000000002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297.05</v>
      </c>
      <c r="J11" s="9">
        <f>VLOOKUP(A11,Formelhilfe!$A$9:$H$44,8,FALSE)</f>
        <v>2</v>
      </c>
      <c r="K11" s="10">
        <f>SUM(C11:H11)</f>
        <v>594.1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297.05</v>
      </c>
      <c r="V11" s="9">
        <f>VLOOKUP(A11,Formelhilfe!$A$9:$P$44,16,FALSE)</f>
        <v>2</v>
      </c>
      <c r="W11" s="11">
        <f>SUM(C11:H11,L11:Q11)</f>
        <v>594.1</v>
      </c>
    </row>
    <row r="12" spans="1:23" ht="20.25" customHeight="1" x14ac:dyDescent="0.35">
      <c r="A12" s="111" t="s">
        <v>104</v>
      </c>
      <c r="B12" s="95" t="str">
        <f>VLOOKUP(A12,'Wettkampf 1'!$B$10:$C$45,2,FALSE)</f>
        <v>Esterwegen I</v>
      </c>
      <c r="C12" s="9">
        <f>VLOOKUP(A12,'Wettkampf 1'!$B$10:$D$45,3,FALSE)</f>
        <v>290.39999999999998</v>
      </c>
      <c r="D12" s="9">
        <f>VLOOKUP($A12,'2'!$B$10:$D$45,3,FALSE)</f>
        <v>301.5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295.95</v>
      </c>
      <c r="J12" s="9">
        <f>VLOOKUP(A12,Formelhilfe!$A$9:$H$44,8,FALSE)</f>
        <v>2</v>
      </c>
      <c r="K12" s="10">
        <f>SUM(C12:H12)</f>
        <v>591.9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295.95</v>
      </c>
      <c r="V12" s="9">
        <f>VLOOKUP(A12,Formelhilfe!$A$9:$P$44,16,FALSE)</f>
        <v>2</v>
      </c>
      <c r="W12" s="11">
        <f>SUM(C12:H12,L12:Q12)</f>
        <v>591.9</v>
      </c>
    </row>
    <row r="13" spans="1:23" ht="20.25" customHeight="1" x14ac:dyDescent="0.35">
      <c r="A13" s="111" t="s">
        <v>115</v>
      </c>
      <c r="B13" s="95" t="str">
        <f>VLOOKUP(A13,'Wettkampf 1'!$B$10:$C$45,2,FALSE)</f>
        <v>Rastdorf II</v>
      </c>
      <c r="C13" s="9">
        <f>VLOOKUP(A13,'Wettkampf 1'!$B$10:$D$45,3,FALSE)</f>
        <v>291.39999999999998</v>
      </c>
      <c r="D13" s="9">
        <f>VLOOKUP($A13,'2'!$B$10:$D$45,3,FALSE)</f>
        <v>300.2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295.79999999999995</v>
      </c>
      <c r="J13" s="9">
        <f>VLOOKUP(A13,Formelhilfe!$A$9:$H$44,8,FALSE)</f>
        <v>2</v>
      </c>
      <c r="K13" s="10">
        <f>SUM(C13:H13)</f>
        <v>591.59999999999991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295.79999999999995</v>
      </c>
      <c r="V13" s="9">
        <f>VLOOKUP(A13,Formelhilfe!$A$9:$P$44,16,FALSE)</f>
        <v>2</v>
      </c>
      <c r="W13" s="11">
        <f>SUM(C13:H13,L13:Q13)</f>
        <v>591.59999999999991</v>
      </c>
    </row>
    <row r="14" spans="1:23" ht="20.25" customHeight="1" x14ac:dyDescent="0.35">
      <c r="A14" s="111" t="s">
        <v>121</v>
      </c>
      <c r="B14" s="95" t="str">
        <f>VLOOKUP(A14,'Wettkampf 1'!$B$10:$C$45,2,FALSE)</f>
        <v>Börgermoor I</v>
      </c>
      <c r="C14" s="9">
        <f>VLOOKUP(A14,'Wettkampf 1'!$B$10:$D$45,3,FALSE)</f>
        <v>294.2</v>
      </c>
      <c r="D14" s="9">
        <f>VLOOKUP($A14,'2'!$B$10:$D$45,3,FALSE)</f>
        <v>293.10000000000002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293.64999999999998</v>
      </c>
      <c r="J14" s="9">
        <f>VLOOKUP(A14,Formelhilfe!$A$9:$H$44,8,FALSE)</f>
        <v>2</v>
      </c>
      <c r="K14" s="10">
        <f>SUM(C14:H14)</f>
        <v>587.29999999999995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293.64999999999998</v>
      </c>
      <c r="V14" s="9">
        <f>VLOOKUP(A14,Formelhilfe!$A$9:$P$44,16,FALSE)</f>
        <v>2</v>
      </c>
      <c r="W14" s="11">
        <f>SUM(C14:H14,L14:Q14)</f>
        <v>587.29999999999995</v>
      </c>
    </row>
    <row r="15" spans="1:23" ht="20.25" customHeight="1" x14ac:dyDescent="0.35">
      <c r="A15" s="111" t="s">
        <v>112</v>
      </c>
      <c r="B15" s="95" t="str">
        <f>VLOOKUP(A15,'Wettkampf 1'!$B$10:$C$45,2,FALSE)</f>
        <v>Börgerwald I</v>
      </c>
      <c r="C15" s="9">
        <f>VLOOKUP(A15,'Wettkampf 1'!$B$10:$D$45,3,FALSE)</f>
        <v>293.7</v>
      </c>
      <c r="D15" s="9">
        <f>VLOOKUP($A15,'2'!$B$10:$D$45,3,FALSE)</f>
        <v>293.5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293.60000000000002</v>
      </c>
      <c r="J15" s="9">
        <f>VLOOKUP(A15,Formelhilfe!$A$9:$H$44,8,FALSE)</f>
        <v>2</v>
      </c>
      <c r="K15" s="10">
        <f>SUM(C15:H15)</f>
        <v>587.20000000000005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293.60000000000002</v>
      </c>
      <c r="V15" s="9">
        <f>VLOOKUP(A15,Formelhilfe!$A$9:$P$44,16,FALSE)</f>
        <v>2</v>
      </c>
      <c r="W15" s="11">
        <f>SUM(C15:H15,L15:Q15)</f>
        <v>587.20000000000005</v>
      </c>
    </row>
    <row r="16" spans="1:23" ht="20.25" customHeight="1" x14ac:dyDescent="0.35">
      <c r="A16" s="111" t="s">
        <v>113</v>
      </c>
      <c r="B16" s="95" t="str">
        <f>VLOOKUP(A16,'Wettkampf 1'!$B$10:$C$45,2,FALSE)</f>
        <v>Börgerwald I</v>
      </c>
      <c r="C16" s="9">
        <f>VLOOKUP(A16,'Wettkampf 1'!$B$10:$D$45,3,FALSE)</f>
        <v>293.5</v>
      </c>
      <c r="D16" s="9">
        <f>VLOOKUP($A16,'2'!$B$10:$D$45,3,FALSE)</f>
        <v>293.3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293.39999999999998</v>
      </c>
      <c r="J16" s="9">
        <f>VLOOKUP(A16,Formelhilfe!$A$9:$H$44,8,FALSE)</f>
        <v>2</v>
      </c>
      <c r="K16" s="10">
        <f>SUM(C16:H16)</f>
        <v>586.79999999999995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293.39999999999998</v>
      </c>
      <c r="V16" s="9">
        <f>VLOOKUP(A16,Formelhilfe!$A$9:$P$44,16,FALSE)</f>
        <v>2</v>
      </c>
      <c r="W16" s="11">
        <f>SUM(C16:H16,L16:Q16)</f>
        <v>586.79999999999995</v>
      </c>
    </row>
    <row r="17" spans="1:45" ht="20.25" customHeight="1" x14ac:dyDescent="0.35">
      <c r="A17" s="111" t="s">
        <v>117</v>
      </c>
      <c r="B17" s="95" t="str">
        <f>VLOOKUP(A17,'Wettkampf 1'!$B$10:$C$45,2,FALSE)</f>
        <v>Rastdorf II</v>
      </c>
      <c r="C17" s="9">
        <f>VLOOKUP(A17,'Wettkampf 1'!$B$10:$D$45,3,FALSE)</f>
        <v>290.2</v>
      </c>
      <c r="D17" s="9">
        <f>VLOOKUP($A17,'2'!$B$10:$D$45,3,FALSE)</f>
        <v>290.7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290.45</v>
      </c>
      <c r="J17" s="9">
        <f>VLOOKUP(A17,Formelhilfe!$A$9:$H$44,8,FALSE)</f>
        <v>2</v>
      </c>
      <c r="K17" s="10">
        <f>SUM(C17:H17)</f>
        <v>580.9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290.45</v>
      </c>
      <c r="V17" s="9">
        <f>VLOOKUP(A17,Formelhilfe!$A$9:$P$44,16,FALSE)</f>
        <v>2</v>
      </c>
      <c r="W17" s="11">
        <f>SUM(C17:H17,L17:Q17)</f>
        <v>580.9</v>
      </c>
    </row>
    <row r="18" spans="1:45" ht="20.25" customHeight="1" x14ac:dyDescent="0.35">
      <c r="A18" s="111" t="s">
        <v>120</v>
      </c>
      <c r="B18" s="95" t="str">
        <f>VLOOKUP(A18,'Wettkampf 1'!$B$10:$C$45,2,FALSE)</f>
        <v>Rastdorf II</v>
      </c>
      <c r="C18" s="9">
        <f>VLOOKUP(A18,'Wettkampf 1'!$B$10:$D$45,3,FALSE)</f>
        <v>289.10000000000002</v>
      </c>
      <c r="D18" s="9">
        <f>VLOOKUP($A18,'2'!$B$10:$D$45,3,FALSE)</f>
        <v>290.10000000000002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289.60000000000002</v>
      </c>
      <c r="J18" s="9">
        <f>VLOOKUP(A18,Formelhilfe!$A$9:$H$44,8,FALSE)</f>
        <v>2</v>
      </c>
      <c r="K18" s="10">
        <f>SUM(C18:H18)</f>
        <v>579.20000000000005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289.60000000000002</v>
      </c>
      <c r="V18" s="9">
        <f>VLOOKUP(A18,Formelhilfe!$A$9:$P$44,16,FALSE)</f>
        <v>2</v>
      </c>
      <c r="W18" s="11">
        <f>SUM(C18:H18,L18:Q18)</f>
        <v>579.20000000000005</v>
      </c>
    </row>
    <row r="19" spans="1:45" ht="20.25" customHeight="1" x14ac:dyDescent="0.35">
      <c r="A19" s="111" t="s">
        <v>108</v>
      </c>
      <c r="B19" s="95" t="str">
        <f>VLOOKUP(A19,'Wettkampf 1'!$B$10:$C$45,2,FALSE)</f>
        <v>Börgermoor I</v>
      </c>
      <c r="C19" s="9">
        <f>VLOOKUP(A19,'Wettkampf 1'!$B$10:$D$45,3,FALSE)</f>
        <v>283.10000000000002</v>
      </c>
      <c r="D19" s="9">
        <f>VLOOKUP($A19,'2'!$B$10:$D$45,3,FALSE)</f>
        <v>295.3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289.20000000000005</v>
      </c>
      <c r="J19" s="9">
        <f>VLOOKUP(A19,Formelhilfe!$A$9:$H$44,8,FALSE)</f>
        <v>2</v>
      </c>
      <c r="K19" s="10">
        <f>SUM(C19:H19)</f>
        <v>578.40000000000009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289.20000000000005</v>
      </c>
      <c r="V19" s="9">
        <f>VLOOKUP(A19,Formelhilfe!$A$9:$P$44,16,FALSE)</f>
        <v>2</v>
      </c>
      <c r="W19" s="11">
        <f>SUM(C19:H19,L19:Q19)</f>
        <v>578.40000000000009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114</v>
      </c>
      <c r="B20" s="95" t="str">
        <f>VLOOKUP(A20,'Wettkampf 1'!$B$10:$C$45,2,FALSE)</f>
        <v>Rastdorf II</v>
      </c>
      <c r="C20" s="9">
        <f>VLOOKUP(A20,'Wettkampf 1'!$B$10:$D$45,3,FALSE)</f>
        <v>289.3</v>
      </c>
      <c r="D20" s="9">
        <f>VLOOKUP($A20,'2'!$B$10:$D$45,3,FALSE)</f>
        <v>279.5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284.39999999999998</v>
      </c>
      <c r="J20" s="9">
        <f>VLOOKUP(A20,Formelhilfe!$A$9:$H$44,8,FALSE)</f>
        <v>2</v>
      </c>
      <c r="K20" s="10">
        <f>SUM(C20:H20)</f>
        <v>568.79999999999995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284.39999999999998</v>
      </c>
      <c r="V20" s="9">
        <f>VLOOKUP(A20,Formelhilfe!$A$9:$P$44,16,FALSE)</f>
        <v>2</v>
      </c>
      <c r="W20" s="11">
        <f>SUM(C20:H20,L20:Q20)</f>
        <v>568.79999999999995</v>
      </c>
    </row>
    <row r="21" spans="1:45" ht="20.25" customHeight="1" x14ac:dyDescent="0.35">
      <c r="A21" s="111" t="s">
        <v>107</v>
      </c>
      <c r="B21" s="95" t="str">
        <f>VLOOKUP(A21,'Wettkampf 1'!$B$10:$C$45,2,FALSE)</f>
        <v>Börgermoor I</v>
      </c>
      <c r="C21" s="9">
        <f>VLOOKUP(A21,'Wettkampf 1'!$B$10:$D$45,3,FALSE)</f>
        <v>289.2</v>
      </c>
      <c r="D21" s="9">
        <f>VLOOKUP($A21,'2'!$B$10:$D$45,3,FALSE)</f>
        <v>269.8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279.5</v>
      </c>
      <c r="J21" s="9">
        <f>VLOOKUP(A21,Formelhilfe!$A$9:$H$44,8,FALSE)</f>
        <v>2</v>
      </c>
      <c r="K21" s="10">
        <f>SUM(C21:H21)</f>
        <v>559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279.5</v>
      </c>
      <c r="V21" s="9">
        <f>VLOOKUP(A21,Formelhilfe!$A$9:$P$44,16,FALSE)</f>
        <v>2</v>
      </c>
      <c r="W21" s="11">
        <f>SUM(C21:H21,L21:Q21)</f>
        <v>559</v>
      </c>
    </row>
    <row r="22" spans="1:45" ht="20.25" customHeight="1" x14ac:dyDescent="0.35">
      <c r="A22" s="111" t="s">
        <v>100</v>
      </c>
      <c r="B22" s="95" t="str">
        <f>VLOOKUP(A22,'Wettkampf 1'!$B$10:$C$45,2,FALSE)</f>
        <v>Sögel I</v>
      </c>
      <c r="C22" s="9">
        <f>VLOOKUP(A22,'Wettkampf 1'!$B$10:$D$45,3,FALSE)</f>
        <v>306.89999999999998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306.89999999999998</v>
      </c>
      <c r="J22" s="9">
        <f>VLOOKUP(A22,Formelhilfe!$A$9:$H$44,8,FALSE)</f>
        <v>1</v>
      </c>
      <c r="K22" s="10">
        <f>SUM(C22:H22)</f>
        <v>306.89999999999998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306.89999999999998</v>
      </c>
      <c r="V22" s="9">
        <f>VLOOKUP(A22,Formelhilfe!$A$9:$P$44,16,FALSE)</f>
        <v>1</v>
      </c>
      <c r="W22" s="11">
        <f>SUM(C22:H22,L22:Q22)</f>
        <v>306.89999999999998</v>
      </c>
    </row>
    <row r="23" spans="1:45" ht="20.25" customHeight="1" x14ac:dyDescent="0.35">
      <c r="A23" s="111" t="s">
        <v>101</v>
      </c>
      <c r="B23" s="95" t="str">
        <f>VLOOKUP(A23,'Wettkampf 1'!$B$10:$C$45,2,FALSE)</f>
        <v>Sögel I</v>
      </c>
      <c r="C23" s="9">
        <f>VLOOKUP(A23,'Wettkampf 1'!$B$10:$D$45,3,FALSE)</f>
        <v>303.5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303.5</v>
      </c>
      <c r="J23" s="9">
        <f>VLOOKUP(A23,Formelhilfe!$A$9:$H$44,8,FALSE)</f>
        <v>1</v>
      </c>
      <c r="K23" s="10">
        <f>SUM(C23:H23)</f>
        <v>303.5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303.5</v>
      </c>
      <c r="V23" s="9">
        <f>VLOOKUP(A23,Formelhilfe!$A$9:$P$44,16,FALSE)</f>
        <v>1</v>
      </c>
      <c r="W23" s="11">
        <f>SUM(C23:H23,L23:Q23)</f>
        <v>303.5</v>
      </c>
    </row>
    <row r="24" spans="1:45" ht="20.25" customHeight="1" x14ac:dyDescent="0.35">
      <c r="A24" s="111" t="s">
        <v>119</v>
      </c>
      <c r="B24" s="95" t="str">
        <f>VLOOKUP(A24,'Wettkampf 1'!$B$10:$C$45,2,FALSE)</f>
        <v>Esterwegen I</v>
      </c>
      <c r="C24" s="9">
        <f>VLOOKUP(A24,'Wettkampf 1'!$B$10:$D$45,3,FALSE)</f>
        <v>0</v>
      </c>
      <c r="D24" s="9">
        <f>VLOOKUP($A24,'2'!$B$10:$D$45,3,FALSE)</f>
        <v>296.39999999999998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296.39999999999998</v>
      </c>
      <c r="J24" s="9">
        <f>VLOOKUP(A24,Formelhilfe!$A$9:$H$44,8,FALSE)</f>
        <v>1</v>
      </c>
      <c r="K24" s="10">
        <f>SUM(C24:H24)</f>
        <v>296.39999999999998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296.39999999999998</v>
      </c>
      <c r="V24" s="9">
        <f>VLOOKUP(A24,Formelhilfe!$A$9:$P$44,16,FALSE)</f>
        <v>1</v>
      </c>
      <c r="W24" s="11">
        <f>SUM(C24:H24,L24:Q24)</f>
        <v>296.39999999999998</v>
      </c>
    </row>
    <row r="25" spans="1:45" ht="20.25" customHeight="1" x14ac:dyDescent="0.35">
      <c r="A25" s="111" t="s">
        <v>122</v>
      </c>
      <c r="B25" s="95" t="str">
        <f>VLOOKUP(A25,'Wettkampf 1'!$B$10:$C$45,2,FALSE)</f>
        <v>Börgermoor I</v>
      </c>
      <c r="C25" s="9">
        <f>VLOOKUP(A25,'Wettkampf 1'!$B$10:$D$45,3,FALSE)</f>
        <v>0</v>
      </c>
      <c r="D25" s="9">
        <f>VLOOKUP($A25,'2'!$B$10:$D$45,3,FALSE)</f>
        <v>291.2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291.2</v>
      </c>
      <c r="J25" s="9">
        <f>VLOOKUP(A25,Formelhilfe!$A$9:$H$44,8,FALSE)</f>
        <v>1</v>
      </c>
      <c r="K25" s="10">
        <f>SUM(C25:H25)</f>
        <v>291.2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291.2</v>
      </c>
      <c r="V25" s="9">
        <f>VLOOKUP(A25,Formelhilfe!$A$9:$P$44,16,FALSE)</f>
        <v>1</v>
      </c>
      <c r="W25" s="11">
        <f>SUM(C25:H25,L25:Q25)</f>
        <v>291.2</v>
      </c>
    </row>
    <row r="26" spans="1:45" ht="20.25" customHeight="1" x14ac:dyDescent="0.35">
      <c r="A26" s="111" t="s">
        <v>49</v>
      </c>
      <c r="B26" s="95" t="str">
        <f>VLOOKUP(A26,'Wettkampf 1'!$B$10:$C$45,2,FALSE)</f>
        <v>Sögel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50</v>
      </c>
      <c r="B27" s="95" t="str">
        <f>VLOOKUP(A27,'Wettkampf 1'!$B$10:$C$45,2,FALSE)</f>
        <v>Esterwegen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51</v>
      </c>
      <c r="B28" s="95" t="str">
        <f>VLOOKUP(A28,'Wettkampf 1'!$B$10:$C$45,2,FALSE)</f>
        <v>Börgermoor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72</v>
      </c>
      <c r="B29" s="95" t="str">
        <f>VLOOKUP(A29,'Wettkampf 1'!$B$10:$C$45,2,FALSE)</f>
        <v>Börgerwald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73</v>
      </c>
      <c r="B30" s="95" t="str">
        <f>VLOOKUP(A30,'Wettkampf 1'!$B$10:$C$45,2,FALSE)</f>
        <v>Börgerwald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52</v>
      </c>
      <c r="B31" s="95" t="str">
        <f>VLOOKUP(A31,'Wettkampf 1'!$B$10:$C$45,2,FALSE)</f>
        <v>Rastdorf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Börgermoor I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Börgerwald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Rastdorf II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80</v>
      </c>
    </row>
    <row r="9" spans="1:21" ht="15.75" x14ac:dyDescent="0.25">
      <c r="A9" s="11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75" x14ac:dyDescent="0.25">
      <c r="A10" s="11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75" x14ac:dyDescent="0.25">
      <c r="A11" s="111" t="s">
        <v>100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  <c r="S11" s="13" t="s">
        <v>88</v>
      </c>
    </row>
    <row r="12" spans="1:21" ht="15.75" x14ac:dyDescent="0.25">
      <c r="A12" s="111" t="s">
        <v>101</v>
      </c>
      <c r="B12" s="13">
        <f>IF('Wettkampf 1'!D13&gt;0,1,0)</f>
        <v>1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1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1</v>
      </c>
      <c r="S12" s="13" t="s">
        <v>89</v>
      </c>
    </row>
    <row r="13" spans="1:21" ht="15.75" x14ac:dyDescent="0.25">
      <c r="A13" s="11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2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2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75" x14ac:dyDescent="0.25">
      <c r="A16" s="111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75" x14ac:dyDescent="0.25">
      <c r="A17" s="111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75" x14ac:dyDescent="0.25">
      <c r="A18" s="111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75" x14ac:dyDescent="0.25">
      <c r="A19" s="111" t="s">
        <v>119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1</v>
      </c>
    </row>
    <row r="20" spans="1:16" ht="15.75" x14ac:dyDescent="0.25">
      <c r="A20" s="11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107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75" x14ac:dyDescent="0.25">
      <c r="A22" s="111" t="s">
        <v>108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75" x14ac:dyDescent="0.25">
      <c r="A23" s="111" t="s">
        <v>121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75" x14ac:dyDescent="0.25">
      <c r="A24" s="111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75" x14ac:dyDescent="0.25">
      <c r="A25" s="111" t="s">
        <v>122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1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110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75" x14ac:dyDescent="0.25">
      <c r="A28" s="111" t="s">
        <v>111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75" x14ac:dyDescent="0.25">
      <c r="A29" s="111" t="s">
        <v>112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75" x14ac:dyDescent="0.25">
      <c r="A30" s="111" t="s">
        <v>113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75" x14ac:dyDescent="0.25">
      <c r="A31" s="111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75" x14ac:dyDescent="0.25">
      <c r="A34" s="111" t="s">
        <v>114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75" x14ac:dyDescent="0.25">
      <c r="A35" s="111" t="s">
        <v>115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75" x14ac:dyDescent="0.25">
      <c r="A36" s="111" t="s">
        <v>116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75" x14ac:dyDescent="0.25">
      <c r="A37" s="111" t="s">
        <v>117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11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22</v>
      </c>
      <c r="C45" s="17">
        <f t="shared" ref="C45:G45" si="5">SUM(C9:C44)</f>
        <v>22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44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44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90</v>
      </c>
      <c r="C2" s="7">
        <f>VLOOKUP($B$2:$B$7,'Wettkampf 1'!$B$2:$D$7,3,FALSE)</f>
        <v>923.69999999999993</v>
      </c>
      <c r="D2" s="5">
        <f>VLOOKUP($B$2:$B$7,'2'!$B$2:$D$7,3,FALSE)</f>
        <v>916.6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920.15</v>
      </c>
      <c r="J2" s="5">
        <f>SUM(C2:H2)</f>
        <v>1840.3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920.15</v>
      </c>
      <c r="T2" s="6">
        <f>SUM(C2:H2,K2:P2)</f>
        <v>1840.3</v>
      </c>
    </row>
    <row r="3" spans="1:20" ht="23.25" customHeight="1" x14ac:dyDescent="0.3">
      <c r="A3" s="12"/>
      <c r="B3" s="111" t="s">
        <v>91</v>
      </c>
      <c r="C3" s="7">
        <f>VLOOKUP($B$2:$B$7,'Wettkampf 1'!$B$2:$D$7,3,FALSE)</f>
        <v>909.19999999999993</v>
      </c>
      <c r="D3" s="5">
        <f>VLOOKUP($B$2:$B$7,'2'!$B$2:$D$7,3,FALSE)</f>
        <v>912.40000000000009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910.8</v>
      </c>
      <c r="J3" s="5">
        <f>SUM(C3:H3)</f>
        <v>1821.6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910.8</v>
      </c>
      <c r="T3" s="6">
        <f>SUM(C3:H3,K3:P3)</f>
        <v>1821.6</v>
      </c>
    </row>
    <row r="4" spans="1:20" ht="23.25" customHeight="1" x14ac:dyDescent="0.3">
      <c r="A4" s="12"/>
      <c r="B4" s="111" t="s">
        <v>93</v>
      </c>
      <c r="C4" s="7">
        <f>VLOOKUP($B$2:$B$7,'Wettkampf 1'!$B$2:$D$7,3,FALSE)</f>
        <v>886.8</v>
      </c>
      <c r="D4" s="5">
        <f>VLOOKUP($B$2:$B$7,'2'!$B$2:$D$7,3,FALSE)</f>
        <v>896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891.4</v>
      </c>
      <c r="J4" s="5">
        <f>SUM(C4:H4)</f>
        <v>1782.8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0</v>
      </c>
      <c r="R4" s="5">
        <f>SUM(K4:P4)</f>
        <v>0</v>
      </c>
      <c r="S4" s="5">
        <f>IF(Formelhilfe!P5&gt;0,T4/Formelhilfe!P5,0)</f>
        <v>891.4</v>
      </c>
      <c r="T4" s="6">
        <f>SUM(C4:H4,K4:P4)</f>
        <v>1782.8</v>
      </c>
    </row>
    <row r="5" spans="1:20" ht="23.25" customHeight="1" x14ac:dyDescent="0.3">
      <c r="A5" s="12"/>
      <c r="B5" s="111" t="s">
        <v>92</v>
      </c>
      <c r="C5" s="7">
        <f>VLOOKUP($B$2:$B$7,'Wettkampf 1'!$B$2:$D$7,3,FALSE)</f>
        <v>884.90000000000009</v>
      </c>
      <c r="D5" s="5">
        <f>VLOOKUP($B$2:$B$7,'2'!$B$2:$D$7,3,FALSE)</f>
        <v>886.3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885.6</v>
      </c>
      <c r="J5" s="5">
        <f>SUM(C5:H5)</f>
        <v>1771.2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885.6</v>
      </c>
      <c r="T5" s="6">
        <f>SUM(C5:H5,K5:P5)</f>
        <v>1771.2</v>
      </c>
    </row>
    <row r="6" spans="1:20" ht="23.25" customHeight="1" x14ac:dyDescent="0.3">
      <c r="A6" s="12"/>
      <c r="B6" s="111" t="s">
        <v>94</v>
      </c>
      <c r="C6" s="7">
        <f>VLOOKUP($B$2:$B$7,'Wettkampf 1'!$B$2:$D$7,3,FALSE)</f>
        <v>874.09999999999991</v>
      </c>
      <c r="D6" s="5">
        <f>VLOOKUP($B$2:$B$7,'2'!$B$2:$D$7,3,FALSE)</f>
        <v>892.5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883.3</v>
      </c>
      <c r="J6" s="5">
        <f>SUM(C6:H6)</f>
        <v>1766.6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883.3</v>
      </c>
      <c r="T6" s="6">
        <f>SUM(C6:H6,K6:P6)</f>
        <v>1766.6</v>
      </c>
    </row>
    <row r="7" spans="1:20" ht="23.25" customHeight="1" x14ac:dyDescent="0.3">
      <c r="A7" s="12"/>
      <c r="B7" s="111" t="s">
        <v>95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Sögel</v>
      </c>
      <c r="Z1" s="167"/>
    </row>
    <row r="2" spans="1:29" ht="15" customHeight="1" x14ac:dyDescent="0.25">
      <c r="A2" s="93">
        <v>1</v>
      </c>
      <c r="B2" s="111" t="s">
        <v>90</v>
      </c>
      <c r="D2" s="105">
        <f>G46</f>
        <v>923.69999999999993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91</v>
      </c>
      <c r="D3" s="105">
        <f>I46</f>
        <v>909.19999999999993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92</v>
      </c>
      <c r="D4" s="105">
        <f>K46</f>
        <v>884.90000000000009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93</v>
      </c>
      <c r="D5" s="105">
        <f>M46</f>
        <v>886.8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94</v>
      </c>
      <c r="D6" s="105">
        <f>O46</f>
        <v>874.09999999999991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95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53</v>
      </c>
      <c r="Y7" s="165" t="s">
        <v>62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98</v>
      </c>
      <c r="C10" s="95" t="str">
        <f>B2</f>
        <v>Sögel I</v>
      </c>
      <c r="D10" s="95">
        <v>305.7</v>
      </c>
      <c r="E10" s="50"/>
      <c r="F10" s="67">
        <f>IF(E10="x","0",D10)</f>
        <v>305.7</v>
      </c>
      <c r="G10" s="67">
        <f>IF(C10=$B$2,F10,0)</f>
        <v>305.7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tr">
        <f>B2</f>
        <v>Sögel I</v>
      </c>
      <c r="D11" s="95">
        <v>308.2</v>
      </c>
      <c r="E11" s="50"/>
      <c r="F11" s="67">
        <f t="shared" ref="F11:F45" si="0">IF(E11="x","0",D11)</f>
        <v>308.2</v>
      </c>
      <c r="G11" s="67">
        <f t="shared" ref="G11:G45" si="1">IF(C11=$B$2,F11,0)</f>
        <v>308.2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tr">
        <f>B2</f>
        <v>Sögel I</v>
      </c>
      <c r="D12" s="95">
        <v>306.89999999999998</v>
      </c>
      <c r="E12" s="50"/>
      <c r="F12" s="67">
        <f t="shared" si="0"/>
        <v>306.89999999999998</v>
      </c>
      <c r="G12" s="67">
        <f t="shared" si="1"/>
        <v>306.89999999999998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tr">
        <f>B2</f>
        <v>Sögel I</v>
      </c>
      <c r="D13" s="95">
        <v>303.5</v>
      </c>
      <c r="E13" s="50" t="s">
        <v>118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tr">
        <f>B2</f>
        <v>Sögel I</v>
      </c>
      <c r="D14" s="95">
        <v>308.60000000000002</v>
      </c>
      <c r="E14" s="50"/>
      <c r="F14" s="67">
        <f t="shared" si="0"/>
        <v>308.60000000000002</v>
      </c>
      <c r="G14" s="67">
        <f t="shared" si="1"/>
        <v>308.60000000000002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Sögel I</v>
      </c>
      <c r="D15" s="95"/>
      <c r="E15" s="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tr">
        <f>B3</f>
        <v>Esterwegen I</v>
      </c>
      <c r="D16" s="95">
        <v>308.3</v>
      </c>
      <c r="E16" s="50"/>
      <c r="F16" s="67">
        <f t="shared" si="0"/>
        <v>308.3</v>
      </c>
      <c r="G16" s="67">
        <f t="shared" si="1"/>
        <v>0</v>
      </c>
      <c r="H16" s="67">
        <f t="shared" si="2"/>
        <v>0</v>
      </c>
      <c r="I16" s="67">
        <f t="shared" si="3"/>
        <v>308.3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tr">
        <f>B3</f>
        <v>Esterwegen I</v>
      </c>
      <c r="D17" s="95">
        <v>290.39999999999998</v>
      </c>
      <c r="E17" s="50"/>
      <c r="F17" s="67">
        <f t="shared" si="0"/>
        <v>290.39999999999998</v>
      </c>
      <c r="G17" s="67">
        <f t="shared" si="1"/>
        <v>0</v>
      </c>
      <c r="H17" s="67">
        <f t="shared" si="2"/>
        <v>0</v>
      </c>
      <c r="I17" s="67">
        <f t="shared" si="3"/>
        <v>290.39999999999998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tr">
        <f>B3</f>
        <v>Esterwegen I</v>
      </c>
      <c r="D18" s="95">
        <v>303</v>
      </c>
      <c r="E18" s="50"/>
      <c r="F18" s="67">
        <f t="shared" si="0"/>
        <v>303</v>
      </c>
      <c r="G18" s="67">
        <f t="shared" si="1"/>
        <v>0</v>
      </c>
      <c r="H18" s="67">
        <f t="shared" si="2"/>
        <v>0</v>
      </c>
      <c r="I18" s="67">
        <f t="shared" si="3"/>
        <v>303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tr">
        <f>B3</f>
        <v>Esterwegen I</v>
      </c>
      <c r="D19" s="95">
        <v>297.89999999999998</v>
      </c>
      <c r="E19" s="50"/>
      <c r="F19" s="67">
        <f t="shared" si="0"/>
        <v>297.89999999999998</v>
      </c>
      <c r="G19" s="67">
        <f t="shared" si="1"/>
        <v>0</v>
      </c>
      <c r="H19" s="67">
        <f t="shared" si="2"/>
        <v>0</v>
      </c>
      <c r="I19" s="67">
        <f t="shared" si="3"/>
        <v>297.89999999999998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119</v>
      </c>
      <c r="C20" s="95" t="str">
        <f>B3</f>
        <v>Esterwegen I</v>
      </c>
      <c r="D20" s="95"/>
      <c r="E20" s="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tr">
        <f>B3</f>
        <v>Esterwegen I</v>
      </c>
      <c r="D21" s="95"/>
      <c r="E21" s="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107</v>
      </c>
      <c r="C22" s="95" t="str">
        <f>B4</f>
        <v>Börgermoor I</v>
      </c>
      <c r="D22" s="95">
        <v>289.2</v>
      </c>
      <c r="E22" s="95"/>
      <c r="F22" s="67">
        <f t="shared" si="0"/>
        <v>289.2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289.2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108</v>
      </c>
      <c r="C23" s="95" t="str">
        <f>B4</f>
        <v>Börgermoor I</v>
      </c>
      <c r="D23" s="95">
        <v>283.10000000000002</v>
      </c>
      <c r="E23" s="50"/>
      <c r="F23" s="67">
        <f t="shared" si="0"/>
        <v>283.10000000000002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283.10000000000002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121</v>
      </c>
      <c r="C24" s="95" t="str">
        <f>B4</f>
        <v>Börgermoor I</v>
      </c>
      <c r="D24" s="95">
        <v>294.2</v>
      </c>
      <c r="E24" s="50"/>
      <c r="F24" s="67">
        <f t="shared" si="0"/>
        <v>294.2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294.2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109</v>
      </c>
      <c r="C25" s="95" t="str">
        <f>B4</f>
        <v>Börgermoor I</v>
      </c>
      <c r="D25" s="95">
        <v>301.5</v>
      </c>
      <c r="E25" s="50"/>
      <c r="F25" s="67">
        <f t="shared" si="0"/>
        <v>301.5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122</v>
      </c>
      <c r="C26" s="95" t="str">
        <f>B4</f>
        <v>Börgermoor I</v>
      </c>
      <c r="D26" s="95"/>
      <c r="E26" s="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tr">
        <f>B4</f>
        <v>Börgermoor I</v>
      </c>
      <c r="D27" s="95"/>
      <c r="E27" s="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110</v>
      </c>
      <c r="C28" s="95" t="str">
        <f>B5</f>
        <v>Börgerwald I</v>
      </c>
      <c r="D28" s="95">
        <v>295.39999999999998</v>
      </c>
      <c r="E28" s="50"/>
      <c r="F28" s="67">
        <f t="shared" si="0"/>
        <v>295.39999999999998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295.39999999999998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111</v>
      </c>
      <c r="C29" s="95" t="str">
        <f>B5</f>
        <v>Börgerwald I</v>
      </c>
      <c r="D29" s="95">
        <v>297.7</v>
      </c>
      <c r="E29" s="50"/>
      <c r="F29" s="67">
        <f t="shared" si="0"/>
        <v>297.7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297.7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112</v>
      </c>
      <c r="C30" s="95" t="str">
        <f>B5</f>
        <v>Börgerwald I</v>
      </c>
      <c r="D30" s="95">
        <v>293.7</v>
      </c>
      <c r="E30" s="50"/>
      <c r="F30" s="67">
        <f t="shared" si="0"/>
        <v>293.7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113</v>
      </c>
      <c r="C31" s="95" t="str">
        <f>B5</f>
        <v>Börgerwald I</v>
      </c>
      <c r="D31" s="95">
        <v>293.5</v>
      </c>
      <c r="E31" s="50"/>
      <c r="F31" s="67">
        <f t="shared" si="0"/>
        <v>293.5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293.5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72</v>
      </c>
      <c r="C32" s="95" t="str">
        <f>B5</f>
        <v>Börgerwald I</v>
      </c>
      <c r="D32" s="95"/>
      <c r="E32" s="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73</v>
      </c>
      <c r="C33" s="95" t="str">
        <f>B5</f>
        <v>Börgerwald I</v>
      </c>
      <c r="D33" s="95"/>
      <c r="E33" s="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tr">
        <f>B6</f>
        <v>Rastdorf II</v>
      </c>
      <c r="D34" s="95">
        <v>289.10000000000002</v>
      </c>
      <c r="E34" s="50"/>
      <c r="F34" s="67">
        <f t="shared" si="0"/>
        <v>289.10000000000002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289.10000000000002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114</v>
      </c>
      <c r="C35" s="95" t="str">
        <f>B6</f>
        <v>Rastdorf II</v>
      </c>
      <c r="D35" s="95">
        <v>289.3</v>
      </c>
      <c r="E35" s="50" t="s">
        <v>118</v>
      </c>
      <c r="F35" s="67" t="str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 t="str">
        <f t="shared" si="9"/>
        <v>0</v>
      </c>
      <c r="P35" s="67">
        <f t="shared" si="10"/>
        <v>0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115</v>
      </c>
      <c r="C36" s="95" t="str">
        <f>B6</f>
        <v>Rastdorf II</v>
      </c>
      <c r="D36" s="95">
        <v>291.39999999999998</v>
      </c>
      <c r="E36" s="50"/>
      <c r="F36" s="67">
        <f t="shared" si="0"/>
        <v>291.39999999999998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291.39999999999998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116</v>
      </c>
      <c r="C37" s="95" t="str">
        <f>B6</f>
        <v>Rastdorf II</v>
      </c>
      <c r="D37" s="95">
        <v>292.5</v>
      </c>
      <c r="E37" s="50"/>
      <c r="F37" s="67">
        <f t="shared" si="0"/>
        <v>292.5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292.5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117</v>
      </c>
      <c r="C38" s="95" t="str">
        <f>B6</f>
        <v>Rastdorf II</v>
      </c>
      <c r="D38" s="95">
        <v>290.2</v>
      </c>
      <c r="E38" s="50"/>
      <c r="F38" s="67">
        <f t="shared" si="0"/>
        <v>290.2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290.2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52</v>
      </c>
      <c r="C39" s="95" t="str">
        <f>B6</f>
        <v>Rastdorf II</v>
      </c>
      <c r="D39" s="95"/>
      <c r="E39" s="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74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75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76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77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78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79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923.69999999999993</v>
      </c>
      <c r="H46" s="67">
        <f>SUM(H10:H45)</f>
        <v>4</v>
      </c>
      <c r="I46" s="67">
        <f>LARGE(I10:I45,1)+LARGE(I10:I45,2)+LARGE(I10:I45,3)</f>
        <v>909.19999999999993</v>
      </c>
      <c r="J46" s="67">
        <f>SUM(J10:J45)</f>
        <v>4</v>
      </c>
      <c r="K46" s="67">
        <f>LARGE(K10:K45,1)+LARGE(K10:K45,2)+LARGE(K10:K45,3)</f>
        <v>884.90000000000009</v>
      </c>
      <c r="L46" s="67">
        <f>SUM(L10:L45)</f>
        <v>4</v>
      </c>
      <c r="M46" s="67">
        <f>LARGE(M10:M45,1)+LARGE(M10:M45,2)+LARGE(M10:M45,3)</f>
        <v>886.8</v>
      </c>
      <c r="N46" s="67">
        <f>SUM(N10:N45)</f>
        <v>4</v>
      </c>
      <c r="O46" s="67">
        <f>LARGE(O10:O45,1)+LARGE(O10:O45,2)+LARGE(O10:O45,3)</f>
        <v>874.09999999999991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27" sqref="D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916.6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912.40000000000009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886.3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896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892.5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307.3</v>
      </c>
      <c r="E10" s="83"/>
      <c r="F10" s="68">
        <f>IF(E10="x","0",D10)</f>
        <v>307.3</v>
      </c>
      <c r="G10" s="69">
        <f>IF(C10=$B$2,F10,0)</f>
        <v>307.3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302.39999999999998</v>
      </c>
      <c r="E11" s="83"/>
      <c r="F11" s="68">
        <f t="shared" ref="F11:F45" si="0">IF(E11="x","0",D11)</f>
        <v>302.39999999999998</v>
      </c>
      <c r="G11" s="69">
        <f t="shared" ref="G11:G45" si="1">IF(C11=$B$2,F11,0)</f>
        <v>302.39999999999998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 t="s">
        <v>118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306.89999999999998</v>
      </c>
      <c r="E14" s="8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306.10000000000002</v>
      </c>
      <c r="E16" s="83"/>
      <c r="F16" s="68">
        <f t="shared" si="0"/>
        <v>306.10000000000002</v>
      </c>
      <c r="G16" s="69">
        <f t="shared" si="1"/>
        <v>0</v>
      </c>
      <c r="H16" s="69">
        <f t="shared" si="2"/>
        <v>0</v>
      </c>
      <c r="I16" s="69">
        <f t="shared" si="3"/>
        <v>306.10000000000002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300.10000000000002</v>
      </c>
      <c r="E18" s="83"/>
      <c r="F18" s="68">
        <f t="shared" si="0"/>
        <v>300.10000000000002</v>
      </c>
      <c r="G18" s="69">
        <f t="shared" si="1"/>
        <v>0</v>
      </c>
      <c r="H18" s="69">
        <f t="shared" si="2"/>
        <v>0</v>
      </c>
      <c r="I18" s="69">
        <f t="shared" si="3"/>
        <v>300.10000000000002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304.8</v>
      </c>
      <c r="E19" s="83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>
        <v>296.39999999999998</v>
      </c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269.8</v>
      </c>
      <c r="E22" s="83"/>
      <c r="F22" s="68">
        <f t="shared" si="0"/>
        <v>269.8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269.8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295.3</v>
      </c>
      <c r="E23" s="83" t="s">
        <v>118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293.10000000000002</v>
      </c>
      <c r="E24" s="83"/>
      <c r="F24" s="68">
        <f t="shared" si="0"/>
        <v>293.10000000000002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293.10000000000002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302</v>
      </c>
      <c r="E25" s="83"/>
      <c r="F25" s="68">
        <f t="shared" si="0"/>
        <v>302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303.39999999999998</v>
      </c>
      <c r="E28" s="83"/>
      <c r="F28" s="68">
        <f t="shared" si="0"/>
        <v>303.39999999999998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299.10000000000002</v>
      </c>
      <c r="E29" s="83"/>
      <c r="F29" s="68">
        <f t="shared" si="0"/>
        <v>299.10000000000002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293.5</v>
      </c>
      <c r="E30" s="83"/>
      <c r="F30" s="68">
        <f t="shared" si="0"/>
        <v>293.5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293.3</v>
      </c>
      <c r="E31" s="83"/>
      <c r="F31" s="68">
        <f t="shared" si="0"/>
        <v>293.3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293.3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290.10000000000002</v>
      </c>
      <c r="E34" s="83"/>
      <c r="F34" s="68">
        <f t="shared" si="0"/>
        <v>290.10000000000002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279.5</v>
      </c>
      <c r="E35" s="83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300.2</v>
      </c>
      <c r="E36" s="83"/>
      <c r="F36" s="68">
        <f t="shared" si="0"/>
        <v>300.2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301.60000000000002</v>
      </c>
      <c r="E37" s="83"/>
      <c r="F37" s="68">
        <f t="shared" si="0"/>
        <v>301.60000000000002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>
        <v>290.7</v>
      </c>
      <c r="E38" s="83"/>
      <c r="F38" s="68">
        <f t="shared" si="0"/>
        <v>290.7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290.7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916.6</v>
      </c>
      <c r="H46" s="69">
        <f>SUM(H10:H45)</f>
        <v>4</v>
      </c>
      <c r="I46" s="69">
        <f>LARGE(I10:I45,1)+LARGE(I10:I45,2)+LARGE(I10:I45,3)</f>
        <v>912.40000000000009</v>
      </c>
      <c r="J46" s="69">
        <f>SUM(J10:J45)</f>
        <v>4</v>
      </c>
      <c r="K46" s="69">
        <f>LARGE(K10:K45,1)+LARGE(K10:K45,2)+LARGE(K10:K45,3)</f>
        <v>886.3</v>
      </c>
      <c r="L46" s="69">
        <f>SUM(L10:L45)</f>
        <v>4</v>
      </c>
      <c r="M46" s="69">
        <f>LARGE(M10:M45,1)+LARGE(M10:M45,2)+LARGE(M10:M45,3)</f>
        <v>896</v>
      </c>
      <c r="N46" s="69">
        <f>SUM(N10:N45)</f>
        <v>4</v>
      </c>
      <c r="O46" s="69">
        <f>LARGE(O10:O45,1)+LARGE(O10:O45,2)+LARGE(O10:O45,3)</f>
        <v>892.5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Börgermoor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Sögel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2025-10-11T16:20:22Z</cp:lastPrinted>
  <dcterms:created xsi:type="dcterms:W3CDTF">2010-11-23T11:44:38Z</dcterms:created>
  <dcterms:modified xsi:type="dcterms:W3CDTF">2025-10-11T16:22:59Z</dcterms:modified>
</cp:coreProperties>
</file>