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8.WK\"/>
    </mc:Choice>
  </mc:AlternateContent>
  <xr:revisionPtr revIDLastSave="0" documentId="13_ncr:1_{3312D7E3-B47B-4657-A02B-7D183E811247}" xr6:coauthVersionLast="47" xr6:coauthVersionMax="47" xr10:uidLastSave="{00000000-0000-0000-0000-000000000000}"/>
  <bookViews>
    <workbookView xWindow="-577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6" i="18"/>
  <c r="C18" i="18"/>
  <c r="C37" i="18"/>
  <c r="C26" i="18"/>
  <c r="C9" i="18"/>
  <c r="C36" i="18"/>
  <c r="C5" i="18"/>
  <c r="C8" i="18"/>
  <c r="C13" i="18"/>
  <c r="C35" i="18"/>
  <c r="C34" i="18"/>
  <c r="C2" i="18"/>
  <c r="C38" i="18"/>
  <c r="C31" i="18"/>
  <c r="C39" i="18"/>
  <c r="C40" i="18"/>
  <c r="C41" i="18"/>
  <c r="C42" i="18"/>
  <c r="C43" i="18"/>
  <c r="C44" i="18"/>
  <c r="C45" i="18"/>
  <c r="C46" i="18"/>
  <c r="C47" i="18"/>
  <c r="C48" i="18"/>
  <c r="C12" i="18"/>
  <c r="C14" i="18"/>
  <c r="C22" i="18"/>
  <c r="C20" i="18"/>
  <c r="C15" i="18"/>
  <c r="C23" i="18"/>
  <c r="C21" i="18"/>
  <c r="C24" i="18"/>
  <c r="C27" i="18"/>
  <c r="C29" i="18"/>
  <c r="C19" i="18"/>
  <c r="C25" i="18"/>
  <c r="C33" i="18"/>
  <c r="C11" i="18"/>
  <c r="C32" i="18"/>
  <c r="C16" i="18"/>
  <c r="C30" i="18"/>
  <c r="C4" i="18"/>
  <c r="C17" i="18"/>
  <c r="C28" i="18"/>
  <c r="C10" i="18"/>
  <c r="C49" i="18"/>
  <c r="C50" i="18"/>
  <c r="C51" i="18"/>
  <c r="C52" i="18"/>
  <c r="C53" i="18"/>
  <c r="C54" i="18"/>
  <c r="C55" i="18"/>
  <c r="C56" i="18"/>
  <c r="C7" i="18"/>
  <c r="C57" i="18"/>
  <c r="D78" i="1" s="1"/>
  <c r="C58" i="18"/>
  <c r="D79" i="1" s="1"/>
  <c r="C59" i="18"/>
  <c r="D80" i="1" s="1"/>
  <c r="C60" i="18"/>
  <c r="D81" i="1" s="1"/>
  <c r="C61" i="18"/>
  <c r="D82" i="1" s="1"/>
  <c r="C3" i="18"/>
  <c r="B14" i="18"/>
  <c r="B23" i="18"/>
  <c r="B24" i="18"/>
  <c r="B11" i="18"/>
  <c r="B16" i="18"/>
  <c r="B4" i="18"/>
  <c r="B10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B33" i="18" s="1"/>
  <c r="C33" i="2"/>
  <c r="C32" i="2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32" i="18" s="1"/>
  <c r="B34" i="18" l="1"/>
  <c r="AD36" i="2"/>
  <c r="J75" i="17"/>
  <c r="I75" i="17"/>
  <c r="F75" i="17"/>
  <c r="C33" i="24"/>
  <c r="N33" i="24" s="1"/>
  <c r="C33" i="26"/>
  <c r="C33" i="25"/>
  <c r="S33" i="25" s="1"/>
  <c r="C33" i="31"/>
  <c r="C33" i="27"/>
  <c r="Z33" i="27" s="1"/>
  <c r="B35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5" i="18"/>
  <c r="Y34" i="2"/>
  <c r="B36" i="18"/>
  <c r="C51" i="31"/>
  <c r="C51" i="30"/>
  <c r="C51" i="29"/>
  <c r="G51" i="29" s="1"/>
  <c r="C51" i="23"/>
  <c r="C51" i="26"/>
  <c r="C51" i="32"/>
  <c r="S51" i="32" s="1"/>
  <c r="C51" i="27"/>
  <c r="C51" i="25"/>
  <c r="B15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28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47" i="18"/>
  <c r="C60" i="28"/>
  <c r="W60" i="28" s="1"/>
  <c r="C60" i="27"/>
  <c r="C60" i="25"/>
  <c r="C60" i="31"/>
  <c r="C60" i="30"/>
  <c r="C60" i="23"/>
  <c r="C60" i="24"/>
  <c r="C60" i="26"/>
  <c r="H60" i="26" s="1"/>
  <c r="C60" i="6"/>
  <c r="B17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AB36" i="24" s="1"/>
  <c r="C36" i="27"/>
  <c r="Z36" i="27" s="1"/>
  <c r="C36" i="23"/>
  <c r="G36" i="23" s="1"/>
  <c r="C36" i="25"/>
  <c r="AC36" i="25" s="1"/>
  <c r="B38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N40" i="31" s="1"/>
  <c r="C40" i="27"/>
  <c r="I40" i="27" s="1"/>
  <c r="C40" i="24"/>
  <c r="Y40" i="24" s="1"/>
  <c r="C40" i="26"/>
  <c r="S40" i="26" s="1"/>
  <c r="C40" i="32"/>
  <c r="T40" i="32" s="1"/>
  <c r="C40" i="30"/>
  <c r="C40" i="28"/>
  <c r="W40" i="28" s="1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V37" i="30" s="1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48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46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45" i="18"/>
  <c r="C43" i="24"/>
  <c r="AC43" i="24" s="1"/>
  <c r="U38" i="2"/>
  <c r="C38" i="32"/>
  <c r="C38" i="30"/>
  <c r="S38" i="30" s="1"/>
  <c r="C38" i="29"/>
  <c r="K38" i="29" s="1"/>
  <c r="C38" i="23"/>
  <c r="Q38" i="23" s="1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27" i="18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2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12" i="18"/>
  <c r="C66" i="1" s="1"/>
  <c r="C64" i="28"/>
  <c r="C64" i="27"/>
  <c r="C64" i="25"/>
  <c r="C64" i="31"/>
  <c r="C64" i="30"/>
  <c r="C64" i="26"/>
  <c r="C64" i="23"/>
  <c r="C64" i="32"/>
  <c r="U64" i="32" s="1"/>
  <c r="C64" i="24"/>
  <c r="B50" i="18"/>
  <c r="C71" i="1" s="1"/>
  <c r="T64" i="2"/>
  <c r="AB64" i="2"/>
  <c r="C64" i="29"/>
  <c r="Q72" i="2"/>
  <c r="N64" i="2"/>
  <c r="O60" i="2"/>
  <c r="L58" i="2"/>
  <c r="AA72" i="2"/>
  <c r="B40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W39" i="29" s="1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72" i="1" s="1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29" i="18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43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22" i="18"/>
  <c r="C49" i="23"/>
  <c r="C57" i="31"/>
  <c r="C57" i="30"/>
  <c r="L57" i="30" s="1"/>
  <c r="C57" i="23"/>
  <c r="C57" i="29"/>
  <c r="C57" i="26"/>
  <c r="C57" i="32"/>
  <c r="C57" i="28"/>
  <c r="O57" i="28" s="1"/>
  <c r="C57" i="27"/>
  <c r="B19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3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30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44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20" i="18"/>
  <c r="C69" i="1" s="1"/>
  <c r="C50" i="26"/>
  <c r="C58" i="28"/>
  <c r="C58" i="27"/>
  <c r="W58" i="27" s="1"/>
  <c r="C58" i="25"/>
  <c r="C58" i="31"/>
  <c r="C58" i="30"/>
  <c r="C58" i="23"/>
  <c r="C58" i="24"/>
  <c r="C58" i="26"/>
  <c r="B25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21" i="18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42" i="18"/>
  <c r="C59" i="1" s="1"/>
  <c r="K32" i="23"/>
  <c r="B41" i="18"/>
  <c r="P32" i="28"/>
  <c r="N51" i="25"/>
  <c r="C31" i="27"/>
  <c r="C33" i="29"/>
  <c r="R33" i="29" s="1"/>
  <c r="C34" i="30"/>
  <c r="S34" i="30" s="1"/>
  <c r="AA33" i="32"/>
  <c r="B31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39" i="18"/>
  <c r="J33" i="27"/>
  <c r="C31" i="28"/>
  <c r="O31" i="28" s="1"/>
  <c r="C28" i="24"/>
  <c r="C28" i="26"/>
  <c r="L35" i="30"/>
  <c r="R26" i="31"/>
  <c r="B13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G8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9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8" i="18"/>
  <c r="B26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37" i="18"/>
  <c r="C19" i="24"/>
  <c r="K19" i="24" s="1"/>
  <c r="C19" i="25"/>
  <c r="L19" i="25" s="1"/>
  <c r="C18" i="31"/>
  <c r="H20" i="31"/>
  <c r="B18" i="18"/>
  <c r="H27" i="24"/>
  <c r="C20" i="27"/>
  <c r="J20" i="27" s="1"/>
  <c r="C18" i="28"/>
  <c r="X18" i="28" s="1"/>
  <c r="H50" i="28"/>
  <c r="C20" i="30"/>
  <c r="L20" i="30" s="1"/>
  <c r="V20" i="31"/>
  <c r="B6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38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C26" i="30"/>
  <c r="V29" i="30"/>
  <c r="O9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10" i="18" s="1"/>
  <c r="O59" i="17"/>
  <c r="O57" i="17"/>
  <c r="O55" i="17"/>
  <c r="O53" i="17"/>
  <c r="AC28" i="28"/>
  <c r="O28" i="28"/>
  <c r="Z28" i="28"/>
  <c r="P29" i="28"/>
  <c r="Z33" i="28"/>
  <c r="V34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O39" i="28"/>
  <c r="N43" i="28"/>
  <c r="AL51" i="28"/>
  <c r="AM51" i="28" s="1"/>
  <c r="G54" i="28"/>
  <c r="G62" i="28"/>
  <c r="M2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Z25" i="27"/>
  <c r="R16" i="27"/>
  <c r="W22" i="27"/>
  <c r="AK30" i="27"/>
  <c r="AM30" i="27" s="1"/>
  <c r="T40" i="27"/>
  <c r="L28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Y35" i="27"/>
  <c r="Y40" i="27"/>
  <c r="AK46" i="27"/>
  <c r="AM46" i="27" s="1"/>
  <c r="AL51" i="27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37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10" i="18" s="1"/>
  <c r="H60" i="17"/>
  <c r="J28" i="18" s="1"/>
  <c r="H59" i="17"/>
  <c r="J17" i="18" s="1"/>
  <c r="H56" i="17"/>
  <c r="H55" i="17"/>
  <c r="H53" i="17"/>
  <c r="H51" i="17"/>
  <c r="J19" i="18" s="1"/>
  <c r="AL41" i="26"/>
  <c r="AK41" i="26"/>
  <c r="AM41" i="26" s="1"/>
  <c r="T19" i="26"/>
  <c r="H17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O7" i="18"/>
  <c r="AB16" i="32"/>
  <c r="C69" i="6"/>
  <c r="T69" i="6" s="1"/>
  <c r="E7" i="18"/>
  <c r="N52" i="18"/>
  <c r="AD69" i="2"/>
  <c r="AB16" i="30"/>
  <c r="N24" i="18"/>
  <c r="G58" i="18"/>
  <c r="H79" i="1" s="1"/>
  <c r="G52" i="18"/>
  <c r="H73" i="1" s="1"/>
  <c r="G4" i="18"/>
  <c r="G29" i="18"/>
  <c r="G14" i="18"/>
  <c r="G42" i="18"/>
  <c r="O68" i="2"/>
  <c r="U69" i="2"/>
  <c r="C60" i="1"/>
  <c r="AB17" i="29"/>
  <c r="AA30" i="29"/>
  <c r="AA25" i="32"/>
  <c r="G7" i="18"/>
  <c r="F52" i="18"/>
  <c r="H11" i="18"/>
  <c r="H23" i="18"/>
  <c r="H46" i="18"/>
  <c r="H31" i="18"/>
  <c r="H36" i="18"/>
  <c r="O10" i="18"/>
  <c r="N48" i="18"/>
  <c r="G35" i="18"/>
  <c r="G55" i="18"/>
  <c r="H76" i="1" s="1"/>
  <c r="G49" i="18"/>
  <c r="G11" i="18"/>
  <c r="G23" i="18"/>
  <c r="G46" i="18"/>
  <c r="G31" i="18"/>
  <c r="G36" i="18"/>
  <c r="N40" i="18"/>
  <c r="J68" i="2"/>
  <c r="B56" i="18"/>
  <c r="AA26" i="28"/>
  <c r="N57" i="18"/>
  <c r="N78" i="1" s="1"/>
  <c r="AB17" i="30"/>
  <c r="AB31" i="30"/>
  <c r="AB43" i="30"/>
  <c r="G54" i="18"/>
  <c r="G17" i="18"/>
  <c r="H29" i="18"/>
  <c r="H14" i="18"/>
  <c r="H42" i="18"/>
  <c r="H35" i="18"/>
  <c r="G6" i="18"/>
  <c r="N16" i="18"/>
  <c r="N8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6" i="18"/>
  <c r="L34" i="18"/>
  <c r="L43" i="18"/>
  <c r="L22" i="18"/>
  <c r="L19" i="18"/>
  <c r="L4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4" i="18"/>
  <c r="M59" i="18"/>
  <c r="M80" i="1" s="1"/>
  <c r="M61" i="18"/>
  <c r="M82" i="1" s="1"/>
  <c r="M40" i="18"/>
  <c r="AA70" i="2"/>
  <c r="G70" i="2"/>
  <c r="R70" i="2"/>
  <c r="M70" i="2"/>
  <c r="L69" i="2"/>
  <c r="P66" i="2"/>
  <c r="Z70" i="2"/>
  <c r="U70" i="2"/>
  <c r="AB66" i="2"/>
  <c r="W66" i="2"/>
  <c r="B7" i="18"/>
  <c r="D76" i="1"/>
  <c r="D72" i="1"/>
  <c r="D68" i="1"/>
  <c r="D64" i="1"/>
  <c r="D60" i="1"/>
  <c r="AA53" i="6"/>
  <c r="AA52" i="6"/>
  <c r="C66" i="23"/>
  <c r="F57" i="18"/>
  <c r="G78" i="1" s="1"/>
  <c r="F56" i="18"/>
  <c r="F26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6" i="18"/>
  <c r="M48" i="18"/>
  <c r="M8" i="18"/>
  <c r="AB16" i="26"/>
  <c r="AB31" i="26"/>
  <c r="AB43" i="26"/>
  <c r="G3" i="18"/>
  <c r="G56" i="18"/>
  <c r="H77" i="1" s="1"/>
  <c r="G51" i="18"/>
  <c r="H72" i="1" s="1"/>
  <c r="H28" i="18"/>
  <c r="H16" i="18"/>
  <c r="H25" i="18"/>
  <c r="H24" i="18"/>
  <c r="H20" i="18"/>
  <c r="H48" i="18"/>
  <c r="H44" i="18"/>
  <c r="H40" i="18"/>
  <c r="H2" i="18"/>
  <c r="H8" i="18"/>
  <c r="O50" i="18"/>
  <c r="O33" i="18"/>
  <c r="O15" i="18"/>
  <c r="O45" i="18"/>
  <c r="O38" i="18"/>
  <c r="AB19" i="26"/>
  <c r="AB75" i="32"/>
  <c r="G60" i="18"/>
  <c r="H81" i="1" s="1"/>
  <c r="G53" i="18"/>
  <c r="H74" i="1" s="1"/>
  <c r="G50" i="18"/>
  <c r="H71" i="1" s="1"/>
  <c r="G16" i="18"/>
  <c r="G25" i="18"/>
  <c r="G24" i="18"/>
  <c r="G20" i="18"/>
  <c r="G48" i="18"/>
  <c r="G44" i="18"/>
  <c r="G40" i="18"/>
  <c r="G2" i="18"/>
  <c r="E26" i="18"/>
  <c r="C61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45" i="18"/>
  <c r="B55" i="18"/>
  <c r="W69" i="6"/>
  <c r="AA34" i="24"/>
  <c r="AA44" i="24"/>
  <c r="P7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18" i="18"/>
  <c r="P26" i="18"/>
  <c r="P3" i="18"/>
  <c r="P6" i="18"/>
  <c r="P36" i="18"/>
  <c r="P8" i="18"/>
  <c r="P35" i="18"/>
  <c r="P2" i="18"/>
  <c r="P31" i="18"/>
  <c r="P40" i="18"/>
  <c r="P42" i="18"/>
  <c r="P44" i="18"/>
  <c r="P46" i="18"/>
  <c r="P48" i="18"/>
  <c r="P14" i="18"/>
  <c r="P20" i="18"/>
  <c r="P23" i="18"/>
  <c r="P24" i="18"/>
  <c r="P29" i="18"/>
  <c r="P25" i="18"/>
  <c r="P11" i="18"/>
  <c r="P16" i="18"/>
  <c r="P50" i="18"/>
  <c r="P51" i="18"/>
  <c r="P5" i="18"/>
  <c r="P34" i="18"/>
  <c r="P39" i="18"/>
  <c r="P43" i="18"/>
  <c r="P47" i="18"/>
  <c r="P22" i="18"/>
  <c r="P21" i="18"/>
  <c r="P19" i="18"/>
  <c r="P32" i="18"/>
  <c r="P30" i="18"/>
  <c r="P4" i="18"/>
  <c r="P52" i="18"/>
  <c r="P53" i="18"/>
  <c r="P28" i="18"/>
  <c r="P54" i="18"/>
  <c r="P37" i="18"/>
  <c r="P13" i="18"/>
  <c r="P41" i="18"/>
  <c r="P12" i="18"/>
  <c r="P27" i="18"/>
  <c r="P49" i="18"/>
  <c r="P56" i="18"/>
  <c r="P17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37" i="18"/>
  <c r="F18" i="18"/>
  <c r="F36" i="18"/>
  <c r="F5" i="18"/>
  <c r="F8" i="18"/>
  <c r="F13" i="18"/>
  <c r="F35" i="18"/>
  <c r="F34" i="18"/>
  <c r="F2" i="18"/>
  <c r="F38" i="18"/>
  <c r="F31" i="18"/>
  <c r="F39" i="18"/>
  <c r="F40" i="18"/>
  <c r="F41" i="18"/>
  <c r="F42" i="18"/>
  <c r="F43" i="18"/>
  <c r="F44" i="18"/>
  <c r="F45" i="18"/>
  <c r="F46" i="18"/>
  <c r="F47" i="18"/>
  <c r="F48" i="18"/>
  <c r="F12" i="18"/>
  <c r="F14" i="18"/>
  <c r="F22" i="18"/>
  <c r="F20" i="18"/>
  <c r="F15" i="18"/>
  <c r="F23" i="18"/>
  <c r="F21" i="18"/>
  <c r="F24" i="18"/>
  <c r="F27" i="18"/>
  <c r="F29" i="18"/>
  <c r="F19" i="18"/>
  <c r="F25" i="18"/>
  <c r="F33" i="18"/>
  <c r="F11" i="18"/>
  <c r="F32" i="18"/>
  <c r="F16" i="18"/>
  <c r="F30" i="18"/>
  <c r="F9" i="18"/>
  <c r="F28" i="18"/>
  <c r="AB44" i="24"/>
  <c r="F17" i="18"/>
  <c r="F7" i="18"/>
  <c r="F58" i="18"/>
  <c r="G79" i="1" s="1"/>
  <c r="F60" i="18"/>
  <c r="G81" i="1" s="1"/>
  <c r="AA30" i="24"/>
  <c r="AB23" i="24"/>
  <c r="F6" i="18"/>
  <c r="F4" i="18"/>
  <c r="AA19" i="24"/>
  <c r="F55" i="18"/>
  <c r="F53" i="18"/>
  <c r="F51" i="18"/>
  <c r="G72" i="1" s="1"/>
  <c r="F49" i="18"/>
  <c r="G70" i="1" s="1"/>
  <c r="P33" i="18"/>
  <c r="P9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6" i="18"/>
  <c r="Q37" i="18"/>
  <c r="Q18" i="18"/>
  <c r="Q9" i="18"/>
  <c r="Q5" i="18"/>
  <c r="Q13" i="18"/>
  <c r="Q34" i="18"/>
  <c r="Q38" i="18"/>
  <c r="Q39" i="18"/>
  <c r="Q41" i="18"/>
  <c r="Q43" i="18"/>
  <c r="Q45" i="18"/>
  <c r="Q47" i="18"/>
  <c r="Q12" i="18"/>
  <c r="Q22" i="18"/>
  <c r="Q15" i="18"/>
  <c r="Q21" i="18"/>
  <c r="Q27" i="18"/>
  <c r="Q19" i="18"/>
  <c r="Q33" i="18"/>
  <c r="Q32" i="18"/>
  <c r="Q30" i="18"/>
  <c r="Q17" i="18"/>
  <c r="Q10" i="18"/>
  <c r="Q50" i="18"/>
  <c r="Q52" i="18"/>
  <c r="Q54" i="18"/>
  <c r="Q56" i="18"/>
  <c r="Q59" i="18"/>
  <c r="Q80" i="1" s="1"/>
  <c r="Q26" i="18"/>
  <c r="Q8" i="18"/>
  <c r="Q2" i="18"/>
  <c r="Q40" i="18"/>
  <c r="Q44" i="18"/>
  <c r="Q48" i="18"/>
  <c r="Q20" i="18"/>
  <c r="Q24" i="18"/>
  <c r="Q25" i="18"/>
  <c r="Q49" i="18"/>
  <c r="Q61" i="18"/>
  <c r="Q82" i="1" s="1"/>
  <c r="Q16" i="18"/>
  <c r="Q51" i="18"/>
  <c r="Q57" i="18"/>
  <c r="Q78" i="1" s="1"/>
  <c r="Q3" i="18"/>
  <c r="Q36" i="18"/>
  <c r="Q31" i="18"/>
  <c r="Q46" i="18"/>
  <c r="Q23" i="18"/>
  <c r="Q11" i="18"/>
  <c r="Q4" i="18"/>
  <c r="AB71" i="32"/>
  <c r="AA51" i="32"/>
  <c r="AB48" i="32"/>
  <c r="AA40" i="32"/>
  <c r="AB34" i="32"/>
  <c r="AA19" i="32"/>
  <c r="AA16" i="32"/>
  <c r="Q28" i="18"/>
  <c r="AB29" i="32"/>
  <c r="AB24" i="32"/>
  <c r="AB21" i="32"/>
  <c r="Q35" i="18"/>
  <c r="Q42" i="18"/>
  <c r="Q14" i="18"/>
  <c r="Q29" i="18"/>
  <c r="Q53" i="18"/>
  <c r="AB17" i="32"/>
  <c r="AB28" i="32"/>
  <c r="AB32" i="32"/>
  <c r="AB33" i="32"/>
  <c r="F3" i="18"/>
  <c r="F59" i="18"/>
  <c r="G80" i="1" s="1"/>
  <c r="F10" i="18"/>
  <c r="P10" i="18"/>
  <c r="P15" i="18"/>
  <c r="AB16" i="23"/>
  <c r="AB17" i="24"/>
  <c r="AB21" i="24"/>
  <c r="AA23" i="24"/>
  <c r="AA52" i="24"/>
  <c r="AB38" i="25"/>
  <c r="G26" i="18"/>
  <c r="G37" i="18"/>
  <c r="H6" i="18"/>
  <c r="H18" i="18"/>
  <c r="H37" i="18"/>
  <c r="H26" i="18"/>
  <c r="H9" i="18"/>
  <c r="AA18" i="26"/>
  <c r="AA27" i="26"/>
  <c r="AB27" i="26"/>
  <c r="AB35" i="26"/>
  <c r="AB46" i="27"/>
  <c r="L18" i="18"/>
  <c r="L26" i="18"/>
  <c r="L3" i="18"/>
  <c r="L37" i="18"/>
  <c r="L36" i="18"/>
  <c r="L8" i="18"/>
  <c r="L35" i="18"/>
  <c r="L2" i="18"/>
  <c r="L31" i="18"/>
  <c r="L40" i="18"/>
  <c r="L42" i="18"/>
  <c r="L44" i="18"/>
  <c r="L46" i="18"/>
  <c r="L48" i="18"/>
  <c r="L14" i="18"/>
  <c r="L20" i="18"/>
  <c r="L23" i="18"/>
  <c r="L24" i="18"/>
  <c r="L29" i="18"/>
  <c r="L25" i="18"/>
  <c r="L11" i="18"/>
  <c r="L16" i="18"/>
  <c r="L10" i="18"/>
  <c r="L49" i="18"/>
  <c r="L56" i="18"/>
  <c r="L9" i="18"/>
  <c r="L13" i="18"/>
  <c r="L38" i="18"/>
  <c r="L41" i="18"/>
  <c r="L45" i="18"/>
  <c r="L12" i="18"/>
  <c r="L15" i="18"/>
  <c r="L27" i="18"/>
  <c r="L33" i="18"/>
  <c r="L50" i="18"/>
  <c r="L51" i="18"/>
  <c r="L72" i="1" s="1"/>
  <c r="AA49" i="28"/>
  <c r="M6" i="18"/>
  <c r="M37" i="18"/>
  <c r="M26" i="18"/>
  <c r="M9" i="18"/>
  <c r="M5" i="18"/>
  <c r="M13" i="18"/>
  <c r="M34" i="18"/>
  <c r="M38" i="18"/>
  <c r="M39" i="18"/>
  <c r="M41" i="18"/>
  <c r="M43" i="18"/>
  <c r="M45" i="18"/>
  <c r="M47" i="18"/>
  <c r="M12" i="18"/>
  <c r="M22" i="18"/>
  <c r="M15" i="18"/>
  <c r="M21" i="18"/>
  <c r="M27" i="18"/>
  <c r="M19" i="18"/>
  <c r="M33" i="18"/>
  <c r="M32" i="18"/>
  <c r="M30" i="18"/>
  <c r="M17" i="18"/>
  <c r="M10" i="18"/>
  <c r="M50" i="18"/>
  <c r="M52" i="18"/>
  <c r="M54" i="18"/>
  <c r="M56" i="18"/>
  <c r="M18" i="18"/>
  <c r="M36" i="18"/>
  <c r="M35" i="18"/>
  <c r="M31" i="18"/>
  <c r="M42" i="18"/>
  <c r="M46" i="18"/>
  <c r="M14" i="18"/>
  <c r="M23" i="18"/>
  <c r="M29" i="18"/>
  <c r="M11" i="18"/>
  <c r="M28" i="18"/>
  <c r="M55" i="18"/>
  <c r="M57" i="18"/>
  <c r="M78" i="1" s="1"/>
  <c r="M3" i="18"/>
  <c r="M49" i="18"/>
  <c r="AA22" i="28"/>
  <c r="AB27" i="28"/>
  <c r="AA18" i="29"/>
  <c r="N6" i="18"/>
  <c r="N37" i="18"/>
  <c r="N26" i="18"/>
  <c r="N9" i="18"/>
  <c r="N5" i="18"/>
  <c r="N13" i="18"/>
  <c r="N34" i="18"/>
  <c r="N38" i="18"/>
  <c r="N39" i="18"/>
  <c r="N41" i="18"/>
  <c r="N43" i="18"/>
  <c r="N45" i="18"/>
  <c r="N47" i="18"/>
  <c r="N12" i="18"/>
  <c r="N22" i="18"/>
  <c r="N15" i="18"/>
  <c r="N21" i="18"/>
  <c r="N27" i="18"/>
  <c r="N19" i="18"/>
  <c r="N33" i="18"/>
  <c r="N32" i="18"/>
  <c r="N4" i="18"/>
  <c r="N17" i="18"/>
  <c r="N53" i="18"/>
  <c r="N54" i="18"/>
  <c r="N75" i="1" s="1"/>
  <c r="N18" i="18"/>
  <c r="N36" i="18"/>
  <c r="N35" i="18"/>
  <c r="N31" i="18"/>
  <c r="N42" i="18"/>
  <c r="N46" i="18"/>
  <c r="N14" i="18"/>
  <c r="N23" i="18"/>
  <c r="N29" i="18"/>
  <c r="N11" i="18"/>
  <c r="N28" i="18"/>
  <c r="N10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3" i="18"/>
  <c r="E56" i="18"/>
  <c r="F77" i="1" s="1"/>
  <c r="E55" i="18"/>
  <c r="E54" i="18"/>
  <c r="E53" i="18"/>
  <c r="E52" i="18"/>
  <c r="E51" i="18"/>
  <c r="E50" i="18"/>
  <c r="H10" i="18"/>
  <c r="G28" i="18"/>
  <c r="H30" i="18"/>
  <c r="H32" i="18"/>
  <c r="H33" i="18"/>
  <c r="H19" i="18"/>
  <c r="H27" i="18"/>
  <c r="H21" i="18"/>
  <c r="H15" i="18"/>
  <c r="H22" i="18"/>
  <c r="H12" i="18"/>
  <c r="H47" i="18"/>
  <c r="H45" i="18"/>
  <c r="H43" i="18"/>
  <c r="H41" i="18"/>
  <c r="H39" i="18"/>
  <c r="H38" i="18"/>
  <c r="H34" i="18"/>
  <c r="H13" i="18"/>
  <c r="H5" i="18"/>
  <c r="G9" i="18"/>
  <c r="N3" i="18"/>
  <c r="L55" i="18"/>
  <c r="M53" i="18"/>
  <c r="N51" i="18"/>
  <c r="N72" i="1" s="1"/>
  <c r="L17" i="18"/>
  <c r="N30" i="18"/>
  <c r="L32" i="18"/>
  <c r="N25" i="18"/>
  <c r="L21" i="18"/>
  <c r="N20" i="18"/>
  <c r="L47" i="18"/>
  <c r="N44" i="18"/>
  <c r="L39" i="18"/>
  <c r="N2" i="18"/>
  <c r="L5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18" i="18"/>
  <c r="E36" i="18"/>
  <c r="E5" i="18"/>
  <c r="E8" i="18"/>
  <c r="E13" i="18"/>
  <c r="E35" i="18"/>
  <c r="E34" i="18"/>
  <c r="E2" i="18"/>
  <c r="E38" i="18"/>
  <c r="E31" i="18"/>
  <c r="E39" i="18"/>
  <c r="E40" i="18"/>
  <c r="E41" i="18"/>
  <c r="E42" i="18"/>
  <c r="E43" i="18"/>
  <c r="E44" i="18"/>
  <c r="E45" i="18"/>
  <c r="E46" i="18"/>
  <c r="E47" i="18"/>
  <c r="E48" i="18"/>
  <c r="E12" i="18"/>
  <c r="E14" i="18"/>
  <c r="E22" i="18"/>
  <c r="E20" i="18"/>
  <c r="E15" i="18"/>
  <c r="E23" i="18"/>
  <c r="E21" i="18"/>
  <c r="E24" i="18"/>
  <c r="E27" i="18"/>
  <c r="E29" i="18"/>
  <c r="E19" i="18"/>
  <c r="E25" i="18"/>
  <c r="E33" i="18"/>
  <c r="E11" i="18"/>
  <c r="E32" i="18"/>
  <c r="E16" i="18"/>
  <c r="E30" i="18"/>
  <c r="E4" i="18"/>
  <c r="E17" i="18"/>
  <c r="E28" i="18"/>
  <c r="E10" i="18"/>
  <c r="E49" i="18"/>
  <c r="E6" i="18"/>
  <c r="E9" i="18"/>
  <c r="AA16" i="24"/>
  <c r="AA20" i="24"/>
  <c r="C66" i="24"/>
  <c r="J66" i="24" s="1"/>
  <c r="C70" i="24"/>
  <c r="V70" i="24" s="1"/>
  <c r="AB19" i="25"/>
  <c r="AB23" i="25"/>
  <c r="AB17" i="26"/>
  <c r="AA43" i="26"/>
  <c r="H7" i="18"/>
  <c r="L7" i="18"/>
  <c r="AB19" i="28"/>
  <c r="AB23" i="28"/>
  <c r="M7" i="18"/>
  <c r="AB16" i="29"/>
  <c r="AA19" i="29"/>
  <c r="AA26" i="29"/>
  <c r="AA34" i="29"/>
  <c r="O18" i="18"/>
  <c r="O26" i="18"/>
  <c r="O6" i="18"/>
  <c r="O36" i="18"/>
  <c r="O8" i="18"/>
  <c r="O35" i="18"/>
  <c r="O2" i="18"/>
  <c r="O31" i="18"/>
  <c r="O40" i="18"/>
  <c r="O42" i="18"/>
  <c r="O44" i="18"/>
  <c r="O46" i="18"/>
  <c r="O48" i="18"/>
  <c r="O14" i="18"/>
  <c r="O20" i="18"/>
  <c r="O23" i="18"/>
  <c r="O24" i="18"/>
  <c r="O29" i="18"/>
  <c r="O25" i="18"/>
  <c r="O11" i="18"/>
  <c r="O16" i="18"/>
  <c r="O4" i="18"/>
  <c r="O28" i="18"/>
  <c r="O49" i="18"/>
  <c r="O51" i="18"/>
  <c r="O53" i="18"/>
  <c r="O55" i="18"/>
  <c r="O5" i="18"/>
  <c r="O34" i="18"/>
  <c r="O39" i="18"/>
  <c r="O43" i="18"/>
  <c r="O47" i="18"/>
  <c r="O22" i="18"/>
  <c r="O21" i="18"/>
  <c r="O19" i="18"/>
  <c r="O32" i="18"/>
  <c r="O30" i="18"/>
  <c r="O52" i="18"/>
  <c r="O17" i="18"/>
  <c r="O54" i="18"/>
  <c r="AA19" i="30"/>
  <c r="AA27" i="30"/>
  <c r="AB27" i="30"/>
  <c r="AB35" i="30"/>
  <c r="AB55" i="30"/>
  <c r="AA17" i="32"/>
  <c r="AB22" i="32"/>
  <c r="Q7" i="18"/>
  <c r="E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10" i="18"/>
  <c r="H4" i="18"/>
  <c r="G30" i="18"/>
  <c r="G32" i="18"/>
  <c r="G33" i="18"/>
  <c r="G19" i="18"/>
  <c r="G27" i="18"/>
  <c r="G21" i="18"/>
  <c r="G15" i="18"/>
  <c r="G22" i="18"/>
  <c r="G12" i="18"/>
  <c r="G47" i="18"/>
  <c r="G45" i="18"/>
  <c r="G43" i="18"/>
  <c r="G41" i="18"/>
  <c r="G39" i="18"/>
  <c r="G38" i="18"/>
  <c r="G34" i="18"/>
  <c r="G13" i="18"/>
  <c r="G5" i="18"/>
  <c r="G18" i="18"/>
  <c r="O3" i="18"/>
  <c r="O56" i="18"/>
  <c r="L53" i="18"/>
  <c r="M51" i="18"/>
  <c r="N49" i="18"/>
  <c r="L30" i="18"/>
  <c r="M25" i="18"/>
  <c r="O27" i="18"/>
  <c r="M20" i="18"/>
  <c r="O12" i="18"/>
  <c r="M44" i="18"/>
  <c r="O41" i="18"/>
  <c r="M2" i="18"/>
  <c r="O13" i="18"/>
  <c r="O3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7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10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M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D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Z38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K38" i="28"/>
  <c r="H39" i="28"/>
  <c r="P39" i="28"/>
  <c r="X39" i="28"/>
  <c r="AK39" i="28"/>
  <c r="AM39" i="28" s="1"/>
  <c r="P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G39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T37" i="28"/>
  <c r="K37" i="28"/>
  <c r="AD39" i="28"/>
  <c r="K39" i="28"/>
  <c r="S39" i="28"/>
  <c r="AA39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M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W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N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U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H36" i="24"/>
  <c r="Z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3" i="1" l="1"/>
  <c r="AD37" i="27"/>
  <c r="AA38" i="29"/>
  <c r="P36" i="27"/>
  <c r="AD40" i="31"/>
  <c r="C64" i="1"/>
  <c r="I39" i="31"/>
  <c r="Y39" i="31"/>
  <c r="R36" i="24"/>
  <c r="W36" i="24"/>
  <c r="M36" i="24"/>
  <c r="T40" i="25"/>
  <c r="Y40" i="25"/>
  <c r="AD40" i="25"/>
  <c r="U38" i="28"/>
  <c r="M37" i="28"/>
  <c r="L37" i="28"/>
  <c r="R38" i="28"/>
  <c r="AA38" i="28"/>
  <c r="V40" i="28"/>
  <c r="AA40" i="28"/>
  <c r="AC39" i="29"/>
  <c r="AB39" i="29"/>
  <c r="S39" i="29"/>
  <c r="U38" i="30"/>
  <c r="W38" i="28"/>
  <c r="V36" i="24"/>
  <c r="AA36" i="24"/>
  <c r="Z40" i="25"/>
  <c r="X40" i="25"/>
  <c r="S40" i="25"/>
  <c r="AC40" i="25"/>
  <c r="Q38" i="28"/>
  <c r="G37" i="28"/>
  <c r="P37" i="28"/>
  <c r="Y37" i="28"/>
  <c r="X40" i="28"/>
  <c r="S38" i="28"/>
  <c r="AC40" i="28"/>
  <c r="Z40" i="28"/>
  <c r="L39" i="29"/>
  <c r="V39" i="29"/>
  <c r="Q38" i="30"/>
  <c r="AB38" i="30"/>
  <c r="O38" i="30"/>
  <c r="AA38" i="30"/>
  <c r="AC36" i="24"/>
  <c r="G38" i="28"/>
  <c r="N37" i="28"/>
  <c r="U36" i="24"/>
  <c r="L36" i="24"/>
  <c r="O40" i="25"/>
  <c r="I40" i="25"/>
  <c r="R40" i="25"/>
  <c r="I38" i="28"/>
  <c r="X38" i="28"/>
  <c r="AD38" i="28"/>
  <c r="O37" i="28"/>
  <c r="X37" i="28"/>
  <c r="H40" i="28"/>
  <c r="AC38" i="28"/>
  <c r="J38" i="28"/>
  <c r="G40" i="28"/>
  <c r="G76" i="28" s="1"/>
  <c r="D2" i="28" s="1"/>
  <c r="U39" i="29"/>
  <c r="J39" i="29"/>
  <c r="N39" i="29"/>
  <c r="Z38" i="30"/>
  <c r="I38" i="30"/>
  <c r="T38" i="30"/>
  <c r="G36" i="24"/>
  <c r="P36" i="24"/>
  <c r="J40" i="25"/>
  <c r="M40" i="25"/>
  <c r="T38" i="28"/>
  <c r="Y40" i="28"/>
  <c r="V38" i="28"/>
  <c r="S37" i="28"/>
  <c r="AB37" i="28"/>
  <c r="AB40" i="28"/>
  <c r="Z37" i="28"/>
  <c r="Q37" i="28"/>
  <c r="T40" i="28"/>
  <c r="K40" i="28"/>
  <c r="Q39" i="29"/>
  <c r="V38" i="30"/>
  <c r="P38" i="30"/>
  <c r="T39" i="29"/>
  <c r="Q36" i="24"/>
  <c r="K36" i="24"/>
  <c r="T36" i="24"/>
  <c r="H40" i="25"/>
  <c r="G40" i="25"/>
  <c r="P38" i="28"/>
  <c r="Q40" i="28"/>
  <c r="N38" i="28"/>
  <c r="W37" i="28"/>
  <c r="U40" i="28"/>
  <c r="L40" i="28"/>
  <c r="R37" i="28"/>
  <c r="J40" i="28"/>
  <c r="O40" i="28"/>
  <c r="M39" i="29"/>
  <c r="G39" i="29"/>
  <c r="X39" i="29"/>
  <c r="AD39" i="29"/>
  <c r="R38" i="30"/>
  <c r="L38" i="30"/>
  <c r="AD36" i="24"/>
  <c r="J36" i="24"/>
  <c r="O36" i="24"/>
  <c r="X36" i="24"/>
  <c r="L40" i="25"/>
  <c r="L38" i="28"/>
  <c r="I40" i="28"/>
  <c r="AC37" i="28"/>
  <c r="AA37" i="28"/>
  <c r="M40" i="28"/>
  <c r="J37" i="28"/>
  <c r="N40" i="28"/>
  <c r="S40" i="28"/>
  <c r="I39" i="29"/>
  <c r="H39" i="29"/>
  <c r="O39" i="29"/>
  <c r="N38" i="30"/>
  <c r="AC38" i="30"/>
  <c r="H38" i="30"/>
  <c r="W38" i="30"/>
  <c r="I36" i="24"/>
  <c r="Y36" i="24"/>
  <c r="N36" i="24"/>
  <c r="S36" i="24"/>
  <c r="P40" i="25"/>
  <c r="AA40" i="25"/>
  <c r="V40" i="25"/>
  <c r="Q40" i="25"/>
  <c r="Y38" i="28"/>
  <c r="H38" i="28"/>
  <c r="U37" i="28"/>
  <c r="H37" i="28"/>
  <c r="R40" i="28"/>
  <c r="P39" i="29"/>
  <c r="Z39" i="29"/>
  <c r="J38" i="30"/>
  <c r="Y38" i="30"/>
  <c r="G38" i="30"/>
  <c r="V37" i="28"/>
  <c r="L67" i="1"/>
  <c r="C68" i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P76" i="23" s="1"/>
  <c r="E6" i="23" s="1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" i="18"/>
  <c r="H67" i="1"/>
  <c r="T35" i="18"/>
  <c r="T16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10" i="18"/>
  <c r="R10" i="18" s="1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40" i="18"/>
  <c r="P68" i="29"/>
  <c r="AA68" i="29"/>
  <c r="I68" i="29"/>
  <c r="Y68" i="29"/>
  <c r="J68" i="29"/>
  <c r="Z68" i="29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7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7" i="18"/>
  <c r="T12" i="18"/>
  <c r="T15" i="18"/>
  <c r="T38" i="18"/>
  <c r="T44" i="18"/>
  <c r="T19" i="18"/>
  <c r="T28" i="18"/>
  <c r="T46" i="18"/>
  <c r="T13" i="18"/>
  <c r="T9" i="18"/>
  <c r="T37" i="18"/>
  <c r="T43" i="18"/>
  <c r="T39" i="18"/>
  <c r="T21" i="18"/>
  <c r="T45" i="18"/>
  <c r="T41" i="18"/>
  <c r="T24" i="18"/>
  <c r="T26" i="18"/>
  <c r="I75" i="1"/>
  <c r="O74" i="1"/>
  <c r="T23" i="18"/>
  <c r="T3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11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T33" i="18"/>
  <c r="L82" i="1"/>
  <c r="S82" i="1" s="1"/>
  <c r="T61" i="18"/>
  <c r="L71" i="1"/>
  <c r="T51" i="18"/>
  <c r="L69" i="1"/>
  <c r="T49" i="18"/>
  <c r="L59" i="1"/>
  <c r="T25" i="18"/>
  <c r="T20" i="18"/>
  <c r="T2" i="18"/>
  <c r="P76" i="1"/>
  <c r="T56" i="18"/>
  <c r="P64" i="1"/>
  <c r="T30" i="18"/>
  <c r="T22" i="18"/>
  <c r="T34" i="18"/>
  <c r="T48" i="18"/>
  <c r="T8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7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14" i="18"/>
  <c r="N73" i="1"/>
  <c r="T53" i="18"/>
  <c r="T29" i="18"/>
  <c r="T42" i="18"/>
  <c r="T18" i="18"/>
  <c r="M70" i="1"/>
  <c r="T50" i="18"/>
  <c r="M62" i="1"/>
  <c r="T32" i="18"/>
  <c r="T47" i="18"/>
  <c r="T5" i="18"/>
  <c r="T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I76" i="28" l="1"/>
  <c r="D3" i="28" s="1"/>
  <c r="L3" i="19" s="1"/>
  <c r="W76" i="28"/>
  <c r="D10" i="28" s="1"/>
  <c r="L10" i="19" s="1"/>
  <c r="AC76" i="28"/>
  <c r="D13" i="28" s="1"/>
  <c r="J13" i="17" s="1"/>
  <c r="Z76" i="29"/>
  <c r="E11" i="29" s="1"/>
  <c r="AA76" i="23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G8" i="19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H7" i="19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F13" i="17" s="1"/>
  <c r="W76" i="27"/>
  <c r="D10" i="27" s="1"/>
  <c r="I76" i="27"/>
  <c r="D3" i="27" s="1"/>
  <c r="I3" i="1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E3" i="19"/>
  <c r="AA76" i="28"/>
  <c r="D12" i="28" s="1"/>
  <c r="J12" i="17" s="1"/>
  <c r="N76" i="23"/>
  <c r="E5" i="23" s="1"/>
  <c r="N76" i="26"/>
  <c r="E5" i="26" s="1"/>
  <c r="I76" i="24"/>
  <c r="D3" i="24" s="1"/>
  <c r="E3" i="17" s="1"/>
  <c r="AB76" i="24"/>
  <c r="E12" i="24" s="1"/>
  <c r="W76" i="29"/>
  <c r="D10" i="29" s="1"/>
  <c r="K10" i="17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M11" i="19" s="1"/>
  <c r="AD76" i="24"/>
  <c r="E13" i="24" s="1"/>
  <c r="Y76" i="27"/>
  <c r="D11" i="27" s="1"/>
  <c r="K11" i="19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J5" i="17" s="1"/>
  <c r="S76" i="26"/>
  <c r="D8" i="26" s="1"/>
  <c r="H8" i="19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G10" i="17" s="1"/>
  <c r="Q76" i="32"/>
  <c r="D7" i="32" s="1"/>
  <c r="P7" i="19" s="1"/>
  <c r="G76" i="24"/>
  <c r="D2" i="24" s="1"/>
  <c r="H76" i="23"/>
  <c r="E2" i="23" s="1"/>
  <c r="Q76" i="25"/>
  <c r="D7" i="25" s="1"/>
  <c r="F7" i="17" s="1"/>
  <c r="K76" i="26"/>
  <c r="D4" i="26" s="1"/>
  <c r="T76" i="23"/>
  <c r="E8" i="23" s="1"/>
  <c r="N76" i="27"/>
  <c r="E5" i="27" s="1"/>
  <c r="J76" i="24"/>
  <c r="E3" i="24" s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G6" i="19" s="1"/>
  <c r="S76" i="30"/>
  <c r="D8" i="30" s="1"/>
  <c r="L8" i="17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M13" i="19" s="1"/>
  <c r="N17" i="1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F4" i="17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K7" i="17" s="1"/>
  <c r="D6" i="18"/>
  <c r="D18" i="18"/>
  <c r="D37" i="18"/>
  <c r="D3" i="18"/>
  <c r="D7" i="18"/>
  <c r="D45" i="18"/>
  <c r="D27" i="18"/>
  <c r="D10" i="18"/>
  <c r="D26" i="18"/>
  <c r="D22" i="18"/>
  <c r="D40" i="18"/>
  <c r="D16" i="18"/>
  <c r="D55" i="18"/>
  <c r="D41" i="18"/>
  <c r="D15" i="18"/>
  <c r="D56" i="18"/>
  <c r="D21" i="18"/>
  <c r="D24" i="18"/>
  <c r="D46" i="18"/>
  <c r="D29" i="18"/>
  <c r="D49" i="18"/>
  <c r="D9" i="18"/>
  <c r="D34" i="18"/>
  <c r="D47" i="18"/>
  <c r="D19" i="18"/>
  <c r="D50" i="18"/>
  <c r="D36" i="18"/>
  <c r="D2" i="18"/>
  <c r="D48" i="18"/>
  <c r="D25" i="18"/>
  <c r="D51" i="18"/>
  <c r="D5" i="18"/>
  <c r="D38" i="18"/>
  <c r="D12" i="18"/>
  <c r="D33" i="18"/>
  <c r="D52" i="18"/>
  <c r="D8" i="18"/>
  <c r="D31" i="18"/>
  <c r="D14" i="18"/>
  <c r="D11" i="18"/>
  <c r="D53" i="18"/>
  <c r="D13" i="18"/>
  <c r="D39" i="18"/>
  <c r="D32" i="18"/>
  <c r="D54" i="18"/>
  <c r="D35" i="18"/>
  <c r="D20" i="18"/>
  <c r="D30" i="18"/>
  <c r="D42" i="18"/>
  <c r="D23" i="18"/>
  <c r="D4" i="18"/>
  <c r="D43" i="18"/>
  <c r="D17" i="18"/>
  <c r="D44" i="18"/>
  <c r="D28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M2" i="1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E8" i="19"/>
  <c r="D7" i="17"/>
  <c r="I10" i="17"/>
  <c r="O7" i="19"/>
  <c r="M7" i="17"/>
  <c r="N7" i="17"/>
  <c r="D3" i="17"/>
  <c r="H4" i="19"/>
  <c r="G4" i="17"/>
  <c r="K8" i="19"/>
  <c r="I7" i="17"/>
  <c r="N8" i="19"/>
  <c r="L7" i="17"/>
  <c r="P5" i="19"/>
  <c r="G11" i="17"/>
  <c r="L2" i="19"/>
  <c r="J2" i="17"/>
  <c r="D10" i="17"/>
  <c r="D8" i="17"/>
  <c r="E6" i="19"/>
  <c r="E13" i="17"/>
  <c r="F13" i="19"/>
  <c r="G17" i="1" s="1"/>
  <c r="E8" i="17"/>
  <c r="F8" i="17"/>
  <c r="H11" i="19"/>
  <c r="K10" i="19"/>
  <c r="K13" i="17"/>
  <c r="N7" i="19"/>
  <c r="L6" i="17"/>
  <c r="P10" i="19"/>
  <c r="J6" i="17"/>
  <c r="E6" i="17"/>
  <c r="F7" i="19"/>
  <c r="K12" i="19"/>
  <c r="P2" i="19"/>
  <c r="N2" i="17"/>
  <c r="F6" i="19"/>
  <c r="G7" i="17"/>
  <c r="K4" i="19"/>
  <c r="K5" i="17"/>
  <c r="E10" i="19"/>
  <c r="E4" i="17"/>
  <c r="F5" i="19"/>
  <c r="F2" i="19"/>
  <c r="E2" i="17"/>
  <c r="H5" i="19"/>
  <c r="G3" i="17"/>
  <c r="I8" i="17"/>
  <c r="K7" i="19"/>
  <c r="L6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7" i="19" l="1"/>
  <c r="N11" i="1" s="1"/>
  <c r="M10" i="19"/>
  <c r="N14" i="1" s="1"/>
  <c r="M4" i="19"/>
  <c r="E5" i="19"/>
  <c r="J10" i="17"/>
  <c r="L13" i="19"/>
  <c r="M17" i="1" s="1"/>
  <c r="P12" i="19"/>
  <c r="Q16" i="1" s="1"/>
  <c r="P4" i="19"/>
  <c r="E12" i="19"/>
  <c r="F16" i="1" s="1"/>
  <c r="M2" i="17"/>
  <c r="N3" i="19"/>
  <c r="I11" i="17"/>
  <c r="O4" i="19"/>
  <c r="L13" i="17"/>
  <c r="K3" i="19"/>
  <c r="F3" i="19"/>
  <c r="F4" i="19"/>
  <c r="G8" i="17"/>
  <c r="P8" i="19"/>
  <c r="Q12" i="1" s="1"/>
  <c r="K11" i="17"/>
  <c r="M12" i="19"/>
  <c r="L12" i="19"/>
  <c r="M16" i="1" s="1"/>
  <c r="L4" i="19"/>
  <c r="J11" i="17"/>
  <c r="I6" i="17"/>
  <c r="G7" i="19"/>
  <c r="F6" i="17"/>
  <c r="G4" i="19"/>
  <c r="G13" i="19"/>
  <c r="H17" i="1" s="1"/>
  <c r="M3" i="19"/>
  <c r="E4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26" i="18"/>
  <c r="K26" i="18"/>
  <c r="K7" i="18"/>
  <c r="W7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37" i="18"/>
  <c r="W37" i="18"/>
  <c r="K18" i="18"/>
  <c r="W18" i="18"/>
  <c r="K6" i="18"/>
  <c r="W6" i="18"/>
  <c r="E73" i="1"/>
  <c r="K73" i="1" s="1"/>
  <c r="U73" i="1" s="1"/>
  <c r="K52" i="18"/>
  <c r="W52" i="18"/>
  <c r="E67" i="1"/>
  <c r="K67" i="1" s="1"/>
  <c r="U67" i="1" s="1"/>
  <c r="K17" i="18"/>
  <c r="I17" i="18" s="1"/>
  <c r="W17" i="18"/>
  <c r="E74" i="1"/>
  <c r="K74" i="1" s="1"/>
  <c r="U74" i="1" s="1"/>
  <c r="W53" i="18"/>
  <c r="K53" i="18"/>
  <c r="K48" i="18"/>
  <c r="W48" i="18"/>
  <c r="W21" i="18"/>
  <c r="K21" i="18"/>
  <c r="W43" i="18"/>
  <c r="K43" i="18"/>
  <c r="E62" i="1"/>
  <c r="K62" i="1" s="1"/>
  <c r="U62" i="1" s="1"/>
  <c r="K11" i="18"/>
  <c r="W11" i="18"/>
  <c r="W2" i="18"/>
  <c r="K2" i="18"/>
  <c r="K56" i="18"/>
  <c r="E77" i="1"/>
  <c r="K77" i="1" s="1"/>
  <c r="U77" i="1" s="1"/>
  <c r="W56" i="18"/>
  <c r="E66" i="1"/>
  <c r="K66" i="1" s="1"/>
  <c r="U66" i="1" s="1"/>
  <c r="W4" i="18"/>
  <c r="K4" i="18"/>
  <c r="W14" i="18"/>
  <c r="K14" i="18"/>
  <c r="K36" i="18"/>
  <c r="W36" i="18"/>
  <c r="W15" i="18"/>
  <c r="K15" i="18"/>
  <c r="K23" i="18"/>
  <c r="W23" i="18"/>
  <c r="K31" i="18"/>
  <c r="W31" i="18"/>
  <c r="E71" i="1"/>
  <c r="K71" i="1" s="1"/>
  <c r="U71" i="1" s="1"/>
  <c r="W50" i="18"/>
  <c r="K50" i="18"/>
  <c r="K41" i="18"/>
  <c r="W41" i="18"/>
  <c r="W42" i="18"/>
  <c r="K42" i="18"/>
  <c r="K20" i="18"/>
  <c r="W20" i="18"/>
  <c r="K60" i="18"/>
  <c r="E81" i="1"/>
  <c r="K81" i="1" s="1"/>
  <c r="U81" i="1" s="1"/>
  <c r="W60" i="18"/>
  <c r="K35" i="18"/>
  <c r="W35" i="18"/>
  <c r="W12" i="18"/>
  <c r="K12" i="18"/>
  <c r="W9" i="18"/>
  <c r="K9" i="18"/>
  <c r="K22" i="18"/>
  <c r="W22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38" i="18"/>
  <c r="K38" i="18"/>
  <c r="E70" i="1"/>
  <c r="K70" i="1" s="1"/>
  <c r="U70" i="1" s="1"/>
  <c r="K49" i="18"/>
  <c r="W49" i="18"/>
  <c r="E65" i="1"/>
  <c r="K65" i="1" s="1"/>
  <c r="U65" i="1" s="1"/>
  <c r="W30" i="18"/>
  <c r="K30" i="18"/>
  <c r="K34" i="18"/>
  <c r="W34" i="18"/>
  <c r="E63" i="1"/>
  <c r="K63" i="1" s="1"/>
  <c r="U63" i="1" s="1"/>
  <c r="K32" i="18"/>
  <c r="W32" i="18"/>
  <c r="K29" i="18"/>
  <c r="W29" i="18"/>
  <c r="E69" i="1"/>
  <c r="K69" i="1" s="1"/>
  <c r="U69" i="1" s="1"/>
  <c r="W10" i="18"/>
  <c r="U10" i="18" s="1"/>
  <c r="K10" i="18"/>
  <c r="I10" i="18" s="1"/>
  <c r="W8" i="18"/>
  <c r="K8" i="18"/>
  <c r="E80" i="1"/>
  <c r="K80" i="1" s="1"/>
  <c r="U80" i="1" s="1"/>
  <c r="W59" i="18"/>
  <c r="K59" i="18"/>
  <c r="W47" i="18"/>
  <c r="K47" i="18"/>
  <c r="E61" i="1"/>
  <c r="K61" i="1" s="1"/>
  <c r="U61" i="1" s="1"/>
  <c r="W33" i="18"/>
  <c r="K33" i="18"/>
  <c r="E68" i="1"/>
  <c r="K68" i="1" s="1"/>
  <c r="U68" i="1" s="1"/>
  <c r="W28" i="18"/>
  <c r="K28" i="18"/>
  <c r="I28" i="18" s="1"/>
  <c r="E72" i="1"/>
  <c r="K72" i="1" s="1"/>
  <c r="U72" i="1" s="1"/>
  <c r="K51" i="18"/>
  <c r="W51" i="18"/>
  <c r="W46" i="18"/>
  <c r="K46" i="18"/>
  <c r="W27" i="18"/>
  <c r="K27" i="18"/>
  <c r="E59" i="1"/>
  <c r="K59" i="1" s="1"/>
  <c r="U59" i="1" s="1"/>
  <c r="W19" i="18"/>
  <c r="K19" i="18"/>
  <c r="E64" i="1"/>
  <c r="K64" i="1" s="1"/>
  <c r="U64" i="1" s="1"/>
  <c r="K16" i="18"/>
  <c r="W16" i="18"/>
  <c r="K40" i="18"/>
  <c r="W40" i="18"/>
  <c r="E78" i="1"/>
  <c r="K78" i="1" s="1"/>
  <c r="U78" i="1" s="1"/>
  <c r="W57" i="18"/>
  <c r="K57" i="18"/>
  <c r="W5" i="18"/>
  <c r="K5" i="18"/>
  <c r="K39" i="18"/>
  <c r="W39" i="18"/>
  <c r="K44" i="18"/>
  <c r="W44" i="18"/>
  <c r="W13" i="18"/>
  <c r="K13" i="18"/>
  <c r="E60" i="1"/>
  <c r="K60" i="1" s="1"/>
  <c r="U60" i="1" s="1"/>
  <c r="W25" i="18"/>
  <c r="K25" i="18"/>
  <c r="K24" i="18"/>
  <c r="W24" i="18"/>
  <c r="W45" i="18"/>
  <c r="K45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G13" i="1"/>
  <c r="F15" i="1"/>
  <c r="P15" i="1"/>
  <c r="L15" i="1"/>
  <c r="L16" i="1"/>
  <c r="F12" i="1"/>
  <c r="N15" i="1"/>
  <c r="N16" i="1"/>
  <c r="I15" i="1"/>
  <c r="M15" i="1"/>
  <c r="I12" i="1"/>
  <c r="P13" i="1"/>
  <c r="I13" i="1"/>
  <c r="D15" i="1"/>
  <c r="D16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29" i="18" s="1"/>
  <c r="H49" i="17"/>
  <c r="J27" i="18" s="1"/>
  <c r="H48" i="17"/>
  <c r="J24" i="18" s="1"/>
  <c r="H47" i="17"/>
  <c r="J21" i="18" s="1"/>
  <c r="H46" i="17"/>
  <c r="J23" i="18" s="1"/>
  <c r="H45" i="17"/>
  <c r="J15" i="18" s="1"/>
  <c r="O50" i="17"/>
  <c r="S29" i="18" s="1"/>
  <c r="O49" i="17"/>
  <c r="O48" i="17"/>
  <c r="O47" i="17"/>
  <c r="S21" i="18" s="1"/>
  <c r="O46" i="17"/>
  <c r="S23" i="18" s="1"/>
  <c r="O45" i="17"/>
  <c r="S15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P45" i="17"/>
  <c r="V15" i="18" s="1"/>
  <c r="P46" i="17"/>
  <c r="V23" i="18" s="1"/>
  <c r="P50" i="17"/>
  <c r="V29" i="18" s="1"/>
  <c r="P47" i="17"/>
  <c r="V21" i="18" s="1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24" i="18" s="1"/>
  <c r="O30" i="17"/>
  <c r="O34" i="17"/>
  <c r="O38" i="17"/>
  <c r="O42" i="17"/>
  <c r="S14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1" i="18" l="1"/>
  <c r="R11" i="18" s="1"/>
  <c r="S36" i="18"/>
  <c r="S46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12" i="18" s="1"/>
  <c r="H37" i="17"/>
  <c r="H33" i="17"/>
  <c r="H29" i="17"/>
  <c r="H25" i="17"/>
  <c r="J25" i="18" s="1"/>
  <c r="I25" i="18" s="1"/>
  <c r="H21" i="17"/>
  <c r="H17" i="17"/>
  <c r="H44" i="17"/>
  <c r="J20" i="18" s="1"/>
  <c r="H40" i="17"/>
  <c r="J48" i="18" s="1"/>
  <c r="H32" i="17"/>
  <c r="H24" i="17"/>
  <c r="H16" i="17"/>
  <c r="O37" i="17"/>
  <c r="S45" i="18" s="1"/>
  <c r="O33" i="17"/>
  <c r="S41" i="18" s="1"/>
  <c r="O25" i="17"/>
  <c r="S19" i="18" s="1"/>
  <c r="O17" i="17"/>
  <c r="H15" i="17"/>
  <c r="H43" i="17"/>
  <c r="J22" i="18" s="1"/>
  <c r="H39" i="17"/>
  <c r="H35" i="17"/>
  <c r="H31" i="17"/>
  <c r="H27" i="17"/>
  <c r="J34" i="18" s="1"/>
  <c r="H23" i="17"/>
  <c r="J5" i="18" s="1"/>
  <c r="H19" i="17"/>
  <c r="O44" i="17"/>
  <c r="S20" i="18" s="1"/>
  <c r="O40" i="17"/>
  <c r="S48" i="18" s="1"/>
  <c r="O36" i="17"/>
  <c r="S44" i="18" s="1"/>
  <c r="O32" i="17"/>
  <c r="O28" i="17"/>
  <c r="O24" i="17"/>
  <c r="O20" i="17"/>
  <c r="O16" i="17"/>
  <c r="S3" i="18" s="1"/>
  <c r="H36" i="17"/>
  <c r="J44" i="18" s="1"/>
  <c r="H28" i="17"/>
  <c r="H20" i="17"/>
  <c r="O41" i="17"/>
  <c r="S12" i="18" s="1"/>
  <c r="O29" i="17"/>
  <c r="O21" i="17"/>
  <c r="O15" i="17"/>
  <c r="S32" i="18" s="1"/>
  <c r="R32" i="18" s="1"/>
  <c r="H42" i="17"/>
  <c r="J14" i="18" s="1"/>
  <c r="H38" i="17"/>
  <c r="J46" i="18" s="1"/>
  <c r="H34" i="17"/>
  <c r="H30" i="17"/>
  <c r="H26" i="17"/>
  <c r="J33" i="18" s="1"/>
  <c r="I33" i="18" s="1"/>
  <c r="H22" i="17"/>
  <c r="H18" i="17"/>
  <c r="J18" i="18" s="1"/>
  <c r="O43" i="17"/>
  <c r="S22" i="18" s="1"/>
  <c r="O39" i="17"/>
  <c r="S47" i="18" s="1"/>
  <c r="O35" i="17"/>
  <c r="O31" i="17"/>
  <c r="O27" i="17"/>
  <c r="O23" i="17"/>
  <c r="O19" i="17"/>
  <c r="S4" i="18" s="1"/>
  <c r="R4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6" i="18" l="1"/>
  <c r="S2" i="18"/>
  <c r="S27" i="18"/>
  <c r="S40" i="18"/>
  <c r="S28" i="18"/>
  <c r="R28" i="18" s="1"/>
  <c r="S8" i="18"/>
  <c r="S25" i="18"/>
  <c r="R25" i="18" s="1"/>
  <c r="S39" i="18"/>
  <c r="S17" i="18"/>
  <c r="R17" i="18" s="1"/>
  <c r="S43" i="18"/>
  <c r="S33" i="18"/>
  <c r="R33" i="18" s="1"/>
  <c r="S26" i="18"/>
  <c r="J9" i="18"/>
  <c r="J36" i="18"/>
  <c r="J42" i="18"/>
  <c r="J2" i="18"/>
  <c r="J40" i="18"/>
  <c r="J13" i="18"/>
  <c r="J26" i="18"/>
  <c r="J32" i="18"/>
  <c r="I32" i="18" s="1"/>
  <c r="J11" i="18"/>
  <c r="I11" i="18" s="1"/>
  <c r="J6" i="18"/>
  <c r="J45" i="18"/>
  <c r="S42" i="18"/>
  <c r="S9" i="18"/>
  <c r="S18" i="18"/>
  <c r="S13" i="18"/>
  <c r="S38" i="18"/>
  <c r="S30" i="18"/>
  <c r="R30" i="18" s="1"/>
  <c r="J39" i="18"/>
  <c r="S35" i="18"/>
  <c r="S37" i="18"/>
  <c r="S16" i="18"/>
  <c r="R16" i="18" s="1"/>
  <c r="S5" i="18"/>
  <c r="J43" i="18"/>
  <c r="J3" i="18"/>
  <c r="J38" i="18"/>
  <c r="J30" i="18"/>
  <c r="I30" i="18" s="1"/>
  <c r="J37" i="18"/>
  <c r="J16" i="18"/>
  <c r="I16" i="18" s="1"/>
  <c r="S34" i="18"/>
  <c r="J31" i="18"/>
  <c r="J4" i="18"/>
  <c r="I4" i="18" s="1"/>
  <c r="J47" i="18"/>
  <c r="J41" i="18"/>
  <c r="S31" i="18"/>
  <c r="J35" i="18"/>
  <c r="J8" i="18"/>
  <c r="I9" i="19"/>
  <c r="P8" i="17"/>
  <c r="S9" i="19" s="1"/>
  <c r="P10" i="17"/>
  <c r="O75" i="17"/>
  <c r="S7" i="18"/>
  <c r="R7" i="18" s="1"/>
  <c r="J7" i="18"/>
  <c r="I7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6" i="18" l="1"/>
  <c r="R43" i="18"/>
  <c r="R36" i="18"/>
  <c r="R34" i="18"/>
  <c r="R44" i="18"/>
  <c r="R13" i="18"/>
  <c r="R2" i="18"/>
  <c r="R22" i="18"/>
  <c r="R47" i="18"/>
  <c r="R18" i="18"/>
  <c r="R8" i="18"/>
  <c r="R39" i="18"/>
  <c r="R5" i="18"/>
  <c r="R23" i="18"/>
  <c r="R15" i="18"/>
  <c r="R27" i="18"/>
  <c r="R45" i="18"/>
  <c r="R38" i="18"/>
  <c r="R6" i="18"/>
  <c r="R37" i="18"/>
  <c r="R29" i="18"/>
  <c r="R42" i="18"/>
  <c r="R14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7" i="1" l="1"/>
  <c r="C4" i="19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N84" i="1" l="1"/>
  <c r="M84" i="1"/>
  <c r="L84" i="1"/>
  <c r="H84" i="1"/>
  <c r="G84" i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20" i="18" s="1"/>
  <c r="P43" i="17"/>
  <c r="V22" i="18" s="1"/>
  <c r="P41" i="17"/>
  <c r="V12" i="18" s="1"/>
  <c r="P42" i="17"/>
  <c r="V14" i="18" s="1"/>
  <c r="P29" i="17"/>
  <c r="P34" i="17"/>
  <c r="P35" i="17"/>
  <c r="V43" i="18" s="1"/>
  <c r="P38" i="17"/>
  <c r="V46" i="18" s="1"/>
  <c r="P33" i="17"/>
  <c r="P28" i="17"/>
  <c r="V27" i="18" s="1"/>
  <c r="P32" i="17"/>
  <c r="V28" i="18" s="1"/>
  <c r="U28" i="18" s="1"/>
  <c r="P27" i="17"/>
  <c r="P30" i="17"/>
  <c r="P37" i="17"/>
  <c r="V45" i="18" s="1"/>
  <c r="P36" i="17"/>
  <c r="V44" i="18" s="1"/>
  <c r="P40" i="17"/>
  <c r="V48" i="18" s="1"/>
  <c r="P31" i="17"/>
  <c r="P39" i="17"/>
  <c r="V47" i="18" s="1"/>
  <c r="P24" i="17"/>
  <c r="P22" i="17"/>
  <c r="V36" i="18" s="1"/>
  <c r="P26" i="17"/>
  <c r="P23" i="17"/>
  <c r="P16" i="17"/>
  <c r="P21" i="17"/>
  <c r="P17" i="17"/>
  <c r="P20" i="17"/>
  <c r="P25" i="17"/>
  <c r="P18" i="17"/>
  <c r="V18" i="18" s="1"/>
  <c r="P19" i="17"/>
  <c r="V33" i="18" l="1"/>
  <c r="U33" i="18" s="1"/>
  <c r="V24" i="18"/>
  <c r="V25" i="18"/>
  <c r="U25" i="18" s="1"/>
  <c r="V19" i="18"/>
  <c r="V39" i="18"/>
  <c r="V17" i="18"/>
  <c r="U17" i="18" s="1"/>
  <c r="V3" i="18"/>
  <c r="V42" i="18"/>
  <c r="V41" i="18"/>
  <c r="V9" i="18"/>
  <c r="V4" i="18"/>
  <c r="U4" i="18" s="1"/>
  <c r="V5" i="18"/>
  <c r="V38" i="18"/>
  <c r="V30" i="18"/>
  <c r="U30" i="18" s="1"/>
  <c r="V34" i="18"/>
  <c r="V13" i="18"/>
  <c r="V40" i="18"/>
  <c r="V26" i="18"/>
  <c r="V2" i="18"/>
  <c r="V37" i="18"/>
  <c r="V16" i="18"/>
  <c r="U16" i="18" s="1"/>
  <c r="V31" i="18"/>
  <c r="V8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20" i="18"/>
  <c r="I13" i="18"/>
  <c r="I5" i="18"/>
  <c r="I46" i="18"/>
  <c r="I21" i="18"/>
  <c r="I15" i="18"/>
  <c r="I39" i="18"/>
  <c r="I6" i="18"/>
  <c r="I37" i="18"/>
  <c r="I34" i="18"/>
  <c r="I2" i="18"/>
  <c r="I26" i="18"/>
  <c r="I41" i="18"/>
  <c r="I31" i="18"/>
  <c r="I38" i="18"/>
  <c r="I9" i="18"/>
  <c r="I19" i="18"/>
  <c r="I36" i="18"/>
  <c r="I43" i="18"/>
  <c r="I35" i="18"/>
  <c r="I29" i="18"/>
  <c r="I44" i="18"/>
  <c r="I40" i="18"/>
  <c r="I27" i="18"/>
  <c r="I8" i="18"/>
  <c r="I42" i="18"/>
  <c r="I24" i="18"/>
  <c r="I22" i="18"/>
  <c r="I45" i="18"/>
  <c r="I23" i="18"/>
  <c r="I14" i="18"/>
  <c r="I47" i="18"/>
  <c r="I12" i="18"/>
  <c r="I48" i="18"/>
  <c r="I18" i="18"/>
  <c r="Q6" i="19"/>
  <c r="Q7" i="19"/>
  <c r="Q5" i="19"/>
  <c r="Q8" i="19"/>
  <c r="Q4" i="19"/>
  <c r="V48" i="1"/>
  <c r="R3" i="18"/>
  <c r="R25" i="1" s="1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11" i="18" s="1"/>
  <c r="U11" i="18" s="1"/>
  <c r="P4" i="17"/>
  <c r="S4" i="19" s="1"/>
  <c r="J69" i="1" l="1"/>
  <c r="J68" i="1"/>
  <c r="J67" i="1"/>
  <c r="V6" i="18"/>
  <c r="U6" i="18" s="1"/>
  <c r="J66" i="1"/>
  <c r="V35" i="18"/>
  <c r="U35" i="18" s="1"/>
  <c r="V32" i="18"/>
  <c r="U32" i="18" s="1"/>
  <c r="J64" i="1"/>
  <c r="J65" i="1"/>
  <c r="J62" i="1"/>
  <c r="J63" i="1"/>
  <c r="J23" i="1"/>
  <c r="J60" i="1"/>
  <c r="J61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7" i="18"/>
  <c r="U7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42" i="18"/>
  <c r="R19" i="18"/>
  <c r="U2" i="18"/>
  <c r="U36" i="18"/>
  <c r="U14" i="18"/>
  <c r="U29" i="18"/>
  <c r="U38" i="18"/>
  <c r="R41" i="18"/>
  <c r="R26" i="18"/>
  <c r="R35" i="1" s="1"/>
  <c r="R31" i="18"/>
  <c r="U45" i="18"/>
  <c r="U27" i="18"/>
  <c r="R40" i="18"/>
  <c r="R39" i="1" s="1"/>
  <c r="U18" i="18"/>
  <c r="U34" i="18"/>
  <c r="U39" i="18"/>
  <c r="R48" i="18"/>
  <c r="R21" i="18"/>
  <c r="R24" i="18"/>
  <c r="R36" i="1" s="1"/>
  <c r="U46" i="18"/>
  <c r="U43" i="18"/>
  <c r="U13" i="18"/>
  <c r="U8" i="18"/>
  <c r="U47" i="18"/>
  <c r="U22" i="18"/>
  <c r="U23" i="18"/>
  <c r="U37" i="18"/>
  <c r="U44" i="18"/>
  <c r="R35" i="18"/>
  <c r="R23" i="1" s="1"/>
  <c r="U5" i="18"/>
  <c r="R9" i="18"/>
  <c r="R26" i="1" s="1"/>
  <c r="R20" i="18"/>
  <c r="R69" i="1" s="1"/>
  <c r="S2" i="19"/>
  <c r="T7" i="1" s="1"/>
  <c r="T10" i="1"/>
  <c r="U3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68" i="1" l="1"/>
  <c r="R24" i="1"/>
  <c r="R53" i="1"/>
  <c r="T67" i="1"/>
  <c r="R66" i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40" i="18"/>
  <c r="T39" i="1" s="1"/>
  <c r="U48" i="18"/>
  <c r="U12" i="18"/>
  <c r="U20" i="18"/>
  <c r="T69" i="1" s="1"/>
  <c r="U15" i="18"/>
  <c r="U41" i="18"/>
  <c r="U9" i="18"/>
  <c r="T26" i="1" s="1"/>
  <c r="U24" i="18"/>
  <c r="T36" i="1" s="1"/>
  <c r="U19" i="18"/>
  <c r="U26" i="18"/>
  <c r="U21" i="18"/>
  <c r="U31" i="18"/>
  <c r="J6" i="1"/>
  <c r="T6" i="1"/>
  <c r="V11" i="1"/>
  <c r="V10" i="1"/>
  <c r="T23" i="1"/>
  <c r="R19" i="1"/>
  <c r="V8" i="1"/>
  <c r="V9" i="1"/>
  <c r="V7" i="1"/>
  <c r="U19" i="1"/>
  <c r="T68" i="1" l="1"/>
  <c r="T42" i="1"/>
  <c r="T30" i="1"/>
  <c r="T66" i="1"/>
  <c r="T37" i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<sst xmlns="http://schemas.openxmlformats.org/spreadsheetml/2006/main" count="684" uniqueCount="174">
  <si>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</si>
  <si>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</si>
  <si>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</si>
  <si>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</si>
  <si>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</si>
  <si>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</si>
  <si>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</si>
  <si>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</si>
  <si>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</si>
  <si>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</si>
  <si>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</si>
  <si>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</si>
  <si>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</si>
  <si>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</si>
  <si>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</si>
  <si>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</si>
  <si>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</si>
  <si>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</si>
  <si>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</si>
  <si>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</si>
  <si>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</si>
  <si>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</si>
  <si>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</si>
  <si>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</si>
  <si>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</si>
  <si>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</si>
  <si>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</si>
  <si>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</si>
  <si>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</si>
  <si>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</si>
  <si>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</si>
  <si>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</si>
  <si>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</si>
  <si>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</si>
  <si>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</si>
  <si>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</si>
  <si>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</si>
  <si>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</si>
  <si>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</si>
  <si>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</si>
  <si>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</si>
  <si>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</si>
  <si>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</si>
  <si>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</si>
  <si>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</si>
  <si>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</si>
  <si>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</si>
  <si>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</si>
  <si>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</si>
  <si>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</si>
  <si>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</si>
  <si>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</si>
  <si>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</si>
  <si>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</si>
  <si>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</si>
  <si>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</si>
  <si>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</si>
  <si>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</si>
  <si>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</si>
  <si>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</si>
  <si>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</si>
  <si>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</si>
  <si>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</si>
  <si>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</si>
  <si>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</si>
  <si>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</si>
  <si>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</si>
  <si>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</si>
  <si>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</si>
  <si>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</si>
  <si>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</si>
  <si>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</si>
  <si>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</si>
  <si>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</si>
  <si>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</si>
  <si>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</si>
  <si>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</si>
  <si>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</si>
  <si>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</si>
  <si>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</si>
  <si>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</si>
  <si>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</si>
  <si>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</si>
  <si>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</si>
  <si>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</si>
  <si>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</si>
  <si>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</si>
  <si>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</si>
  <si>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</si>
  <si>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</si>
  <si>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</si>
  <si>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</si>
  <si>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</si>
  <si>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</si>
  <si>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</si>
  <si>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</si>
  <si>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</si>
  <si>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</si>
  <si>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</si>
  <si>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</si>
  <si>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</si>
  <si>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</si>
  <si>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</si>
  <si>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</si>
  <si>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</si>
  <si>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</si>
  <si>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</si>
  <si>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</si>
  <si>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</si>
  <si>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</si>
  <si>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</si>
  <si>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</si>
  <si>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</si>
  <si>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</si>
  <si>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</si>
  <si>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</si>
  <si>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</si>
  <si>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</si>
  <si>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</si>
  <si>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</si>
  <si>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</si>
  <si>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</si>
  <si>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</si>
  <si>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</si>
  <si>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</si>
  <si>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</si>
  <si>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</si>
  <si>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</si>
  <si>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</si>
  <si>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</si>
  <si>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</si>
  <si>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</si>
  <si>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</si>
  <si>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</si>
  <si>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</si>
  <si>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</si>
  <si>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</si>
  <si>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</si>
  <si>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</si>
  <si>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</si>
  <si>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</si>
  <si>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</si>
  <si>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</si>
  <si>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</si>
  <si>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</si>
  <si>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</si>
  <si>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</si>
  <si>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</si>
  <si>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</si>
  <si>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</si>
  <si>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</si>
  <si>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</si>
  <si>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</si>
  <si>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</si>
  <si>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</si>
  <si>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</si>
  <si>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</si>
  <si>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</si>
  <si>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</si>
  <si>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</si>
  <si>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</si>
  <si>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</si>
  <si>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Kuper</t>
  </si>
  <si>
    <t>05955/988578</t>
  </si>
  <si>
    <t>Kuper/Jansen</t>
  </si>
  <si>
    <t>Kreuzhermes Gerrit</t>
  </si>
  <si>
    <t>Pohlabeln Stefan</t>
  </si>
  <si>
    <t>Yvonne Segbers</t>
  </si>
  <si>
    <t>015120960756</t>
  </si>
  <si>
    <t>Schulz Emely</t>
  </si>
  <si>
    <t>Fennen Claas</t>
  </si>
  <si>
    <t>Gretenabeln Elena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</si>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</sst>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68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150</v>
      </c>
      <c r="E3" s="111" t="s">
        <v>151</v>
      </c>
      <c r="F3" s="111" t="s">
        <v>152</v>
      </c>
      <c r="G3" s="111" t="s">
        <v>153</v>
      </c>
      <c r="H3" s="111" t="s">
        <v>154</v>
      </c>
      <c r="I3" s="111"/>
      <c r="J3" s="152" t="s">
        <v>1</v>
      </c>
      <c r="K3" s="152"/>
      <c r="L3" s="111" t="s">
        <v>156</v>
      </c>
      <c r="M3" s="111" t="s">
        <v>157</v>
      </c>
      <c r="N3" s="111" t="s">
        <v>158</v>
      </c>
      <c r="O3" s="111" t="s">
        <v>159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122</v>
      </c>
      <c r="E4" s="30" t="s">
        <v>125</v>
      </c>
      <c r="F4" s="30" t="s">
        <v>129</v>
      </c>
      <c r="G4" s="30" t="s">
        <v>155</v>
      </c>
      <c r="H4" s="30" t="s">
        <v>128</v>
      </c>
      <c r="I4" s="30"/>
      <c r="J4" s="29" t="s">
        <v>0</v>
      </c>
      <c r="K4" s="31" t="s">
        <v>4</v>
      </c>
      <c r="L4" s="30" t="s">
        <v>123</v>
      </c>
      <c r="M4" s="30" t="s">
        <v>127</v>
      </c>
      <c r="N4" s="30" t="s">
        <v>126</v>
      </c>
      <c r="O4" s="30" t="s">
        <v>124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 xml:space="preserve">Esterwegen </v>
      </c>
      <c r="C6" s="157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366.4</v>
      </c>
      <c r="I6" s="36">
        <f>'Übersicht Gruppen'!H2</f>
        <v>0</v>
      </c>
      <c r="J6" s="37">
        <f>'Übersicht Gruppen'!I2</f>
        <v>483.41999999999996</v>
      </c>
      <c r="K6" s="38">
        <f t="shared" ref="K6:K17" si="0">SUM(D6:I6)</f>
        <v>2417.1</v>
      </c>
      <c r="L6" s="36">
        <f>'Übersicht Gruppen'!K2</f>
        <v>513.4</v>
      </c>
      <c r="M6" s="36">
        <f>'Übersicht Gruppen'!L2</f>
        <v>516.6</v>
      </c>
      <c r="N6" s="36">
        <f>'Übersicht Gruppen'!M2</f>
        <v>531.20000000000005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520.4</v>
      </c>
      <c r="S6" s="38">
        <f t="shared" ref="S6:S17" si="1">SUM(L6:Q6)</f>
        <v>1561.2</v>
      </c>
      <c r="T6" s="37">
        <f>'Übersicht Gruppen'!S2</f>
        <v>497.28750000000002</v>
      </c>
      <c r="U6" s="38">
        <f>SUM(S6+K6)</f>
        <v>3978.3</v>
      </c>
      <c r="V6" s="148"/>
    </row>
    <row r="7" spans="1:22" ht="20.25" customHeight="1" x14ac:dyDescent="0.25">
      <c r="A7" s="39">
        <v>2</v>
      </c>
      <c r="B7" s="158" t="str">
        <f>'Übersicht Gruppen'!B3</f>
        <v>Lorup</v>
      </c>
      <c r="C7" s="159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484.3</v>
      </c>
      <c r="I7" s="40">
        <f>'Übersicht Gruppen'!H3</f>
        <v>0</v>
      </c>
      <c r="J7" s="41">
        <f>'Übersicht Gruppen'!I3</f>
        <v>0</v>
      </c>
      <c r="K7" s="42">
        <f t="shared" si="0"/>
        <v>2174.9</v>
      </c>
      <c r="L7" s="40">
        <f>'Übersicht Gruppen'!K3</f>
        <v>437.4</v>
      </c>
      <c r="M7" s="40">
        <f>'Übersicht Gruppen'!L3</f>
        <v>452.5</v>
      </c>
      <c r="N7" s="40">
        <f>'Übersicht Gruppen'!M3</f>
        <v>405.1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1295</v>
      </c>
      <c r="T7" s="41">
        <f>'Übersicht Gruppen'!S3</f>
        <v>0</v>
      </c>
      <c r="U7" s="42">
        <f t="shared" ref="U7:U17" si="2">SUM(S7+K7)</f>
        <v>3469.9</v>
      </c>
      <c r="V7" s="42">
        <f>(U6-U7)*-1</f>
        <v>-508.40000000000009</v>
      </c>
    </row>
    <row r="8" spans="1:22" ht="20.25" customHeight="1" x14ac:dyDescent="0.25">
      <c r="A8" s="43">
        <v>3</v>
      </c>
      <c r="B8" s="156" t="str">
        <f>'Übersicht Gruppen'!B4</f>
        <v>Lähden</v>
      </c>
      <c r="C8" s="157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224.13999999999996</v>
      </c>
      <c r="K8" s="38">
        <f t="shared" si="0"/>
        <v>1120.6999999999998</v>
      </c>
      <c r="L8" s="36">
        <f>'Übersicht Gruppen'!K4</f>
        <v>193.9</v>
      </c>
      <c r="M8" s="36">
        <f>'Übersicht Gruppen'!L4</f>
        <v>191.1</v>
      </c>
      <c r="N8" s="36">
        <f>'Übersicht Gruppen'!M4</f>
        <v>192.9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192.63333333333333</v>
      </c>
      <c r="S8" s="38">
        <f t="shared" si="1"/>
        <v>577.9</v>
      </c>
      <c r="T8" s="37">
        <f>'Übersicht Gruppen'!S4</f>
        <v>212.32499999999999</v>
      </c>
      <c r="U8" s="38">
        <f t="shared" si="2"/>
        <v>1698.6</v>
      </c>
      <c r="V8" s="38">
        <f t="shared" ref="V8:V17" si="3">(U7-U8)*-1</f>
        <v>-1771.3000000000002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117.7</v>
      </c>
      <c r="I9" s="40">
        <f>'Übersicht Gruppen'!H5</f>
        <v>0</v>
      </c>
      <c r="J9" s="41">
        <f>'Übersicht Gruppen'!I5</f>
        <v>133.62</v>
      </c>
      <c r="K9" s="42">
        <f t="shared" si="0"/>
        <v>668.1</v>
      </c>
      <c r="L9" s="40">
        <f>'Übersicht Gruppen'!K5</f>
        <v>260.89999999999998</v>
      </c>
      <c r="M9" s="40">
        <f>'Übersicht Gruppen'!L5</f>
        <v>139</v>
      </c>
      <c r="N9" s="40">
        <f>'Übersicht Gruppen'!M5</f>
        <v>146.5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182.13333333333333</v>
      </c>
      <c r="S9" s="42">
        <f t="shared" si="1"/>
        <v>546.4</v>
      </c>
      <c r="T9" s="41">
        <f>'Übersicht Gruppen'!S5</f>
        <v>151.8125</v>
      </c>
      <c r="U9" s="42">
        <f t="shared" si="2"/>
        <v>1214.5</v>
      </c>
      <c r="V9" s="42">
        <f t="shared" si="3"/>
        <v>-484.09999999999991</v>
      </c>
    </row>
    <row r="10" spans="1:22" ht="20.25" customHeight="1" x14ac:dyDescent="0.25">
      <c r="A10" s="44">
        <v>5</v>
      </c>
      <c r="B10" s="156" t="str">
        <f>'Übersicht Gruppen'!B6</f>
        <v>Börgermoor</v>
      </c>
      <c r="C10" s="157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102.4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34.133333333333333</v>
      </c>
      <c r="S10" s="38">
        <f t="shared" si="1"/>
        <v>102.4</v>
      </c>
      <c r="T10" s="37">
        <f>'Übersicht Gruppen'!S6</f>
        <v>14.62857142857143</v>
      </c>
      <c r="U10" s="38">
        <f t="shared" si="2"/>
        <v>102.4</v>
      </c>
      <c r="V10" s="38">
        <f t="shared" si="3"/>
        <v>-1112.0999999999999</v>
      </c>
    </row>
    <row r="11" spans="1:22" ht="20.25" customHeight="1" x14ac:dyDescent="0.25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-102.4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161.4</v>
      </c>
      <c r="I19" s="36">
        <f t="shared" si="4"/>
        <v>0</v>
      </c>
      <c r="J19" s="37">
        <f t="shared" si="4"/>
        <v>140.19666666666666</v>
      </c>
      <c r="K19" s="38">
        <f>SUM(K6:K11)/6</f>
        <v>1063.4666666666667</v>
      </c>
      <c r="L19" s="36">
        <f t="shared" si="4"/>
        <v>234.26666666666665</v>
      </c>
      <c r="M19" s="36">
        <f t="shared" si="4"/>
        <v>233.60000000000002</v>
      </c>
      <c r="N19" s="36">
        <f t="shared" si="4"/>
        <v>212.61666666666667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154.88333333333333</v>
      </c>
      <c r="S19" s="36">
        <f t="shared" si="4"/>
        <v>680.48333333333335</v>
      </c>
      <c r="T19" s="37">
        <f t="shared" si="4"/>
        <v>146.00892857142856</v>
      </c>
      <c r="U19" s="38">
        <f t="shared" si="4"/>
        <v>1743.95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186.7</v>
      </c>
      <c r="H23" s="38">
        <f>'Übersicht Schützen'!G2</f>
        <v>184.6</v>
      </c>
      <c r="I23" s="38">
        <f>'Übersicht Schützen'!H2</f>
        <v>0</v>
      </c>
      <c r="J23" s="56">
        <f>'Übersicht Schützen'!I2</f>
        <v>187.57999999999998</v>
      </c>
      <c r="K23" s="38">
        <f>SUM(D23:I23)</f>
        <v>937.9</v>
      </c>
      <c r="L23" s="38">
        <f>'Übersicht Schützen'!L2</f>
        <v>192</v>
      </c>
      <c r="M23" s="38">
        <f>'Übersicht Schützen'!M2</f>
        <v>196.6</v>
      </c>
      <c r="N23" s="38">
        <f>'Übersicht Schützen'!N2</f>
        <v>190.8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193.13333333333335</v>
      </c>
      <c r="S23" s="38">
        <f>SUM(L23:Q23)</f>
        <v>579.40000000000009</v>
      </c>
      <c r="T23" s="56">
        <f>'Übersicht Schützen'!U2</f>
        <v>189.66249999999999</v>
      </c>
      <c r="U23" s="38">
        <f>SUM(K23+S23)</f>
        <v>1517.3000000000002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Gäken Lena</v>
      </c>
      <c r="C24" s="89" t="str">
        <f>'Übersicht Schützen'!B3</f>
        <v xml:space="preserve">Esterwegen </v>
      </c>
      <c r="D24" s="58">
        <f>'Übersicht Schützen'!C3</f>
        <v>185.8</v>
      </c>
      <c r="E24" s="42">
        <f>'Übersicht Schützen'!D3</f>
        <v>185.3</v>
      </c>
      <c r="F24" s="42">
        <f>'Übersicht Schützen'!E3</f>
        <v>183.6</v>
      </c>
      <c r="G24" s="42">
        <f>'Übersicht Schützen'!F3</f>
        <v>181.3</v>
      </c>
      <c r="H24" s="42">
        <f>'Übersicht Schützen'!G3</f>
        <v>181.8</v>
      </c>
      <c r="I24" s="42">
        <f>'Übersicht Schützen'!H3</f>
        <v>0</v>
      </c>
      <c r="J24" s="59">
        <f>'Übersicht Schützen'!I3</f>
        <v>183.56</v>
      </c>
      <c r="K24" s="42">
        <f>SUM(D24:I24)</f>
        <v>917.8</v>
      </c>
      <c r="L24" s="42">
        <f>'Übersicht Schützen'!L3</f>
        <v>186.8</v>
      </c>
      <c r="M24" s="42">
        <f>'Übersicht Schützen'!M3</f>
        <v>180.5</v>
      </c>
      <c r="N24" s="42">
        <f>'Übersicht Schützen'!N3</f>
        <v>188.8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185.36666666666667</v>
      </c>
      <c r="S24" s="42">
        <f t="shared" ref="S24:S58" si="5">SUM(L24:Q24)</f>
        <v>556.1</v>
      </c>
      <c r="T24" s="59">
        <f>'Übersicht Schützen'!U3</f>
        <v>184.23749999999998</v>
      </c>
      <c r="U24" s="42">
        <f t="shared" ref="U24:U58" si="6">SUM(K24+S24)</f>
        <v>1473.9</v>
      </c>
      <c r="V24" s="42">
        <f>(U23-U24)*-1</f>
        <v>-43.400000000000091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Buschen Johann</v>
      </c>
      <c r="C25" s="88" t="str">
        <f>'Übersicht Schützen'!B4</f>
        <v>Lähden</v>
      </c>
      <c r="D25" s="55">
        <f>'Übersicht Schützen'!C4</f>
        <v>194.1</v>
      </c>
      <c r="E25" s="38">
        <f>'Übersicht Schützen'!D4</f>
        <v>186.9</v>
      </c>
      <c r="F25" s="38">
        <f>'Übersicht Schützen'!E4</f>
        <v>185.3</v>
      </c>
      <c r="G25" s="38">
        <f>'Übersicht Schützen'!F4</f>
        <v>193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189.82499999999999</v>
      </c>
      <c r="K25" s="38">
        <f t="shared" ref="K25:K58" si="7">SUM(D25:I25)</f>
        <v>759.3</v>
      </c>
      <c r="L25" s="38">
        <f>'Übersicht Schützen'!L4</f>
        <v>193.9</v>
      </c>
      <c r="M25" s="38">
        <f>'Übersicht Schützen'!M4</f>
        <v>191.1</v>
      </c>
      <c r="N25" s="38">
        <f>'Übersicht Schützen'!N4</f>
        <v>192.9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192.63333333333333</v>
      </c>
      <c r="S25" s="38">
        <f t="shared" si="5"/>
        <v>577.9</v>
      </c>
      <c r="T25" s="56">
        <f>'Übersicht Schützen'!U4</f>
        <v>191.02857142857144</v>
      </c>
      <c r="U25" s="38">
        <f t="shared" si="6"/>
        <v>1337.1999999999998</v>
      </c>
      <c r="V25" s="38">
        <f t="shared" ref="V25:V52" si="8">(U24-U25)*-1</f>
        <v>-136.70000000000027</v>
      </c>
    </row>
    <row r="26" spans="1:22" s="51" customFormat="1" ht="18" customHeight="1" x14ac:dyDescent="0.25">
      <c r="A26" s="52">
        <v>4</v>
      </c>
      <c r="B26" s="57" t="str">
        <f>'Übersicht Schützen'!A5</f>
        <v>Wotte Hannes</v>
      </c>
      <c r="C26" s="89" t="str">
        <f>'Übersicht Schützen'!B5</f>
        <v>Lorup</v>
      </c>
      <c r="D26" s="58">
        <f>'Übersicht Schützen'!C5</f>
        <v>103.5</v>
      </c>
      <c r="E26" s="42">
        <f>'Übersicht Schützen'!D5</f>
        <v>132.69999999999999</v>
      </c>
      <c r="F26" s="42">
        <f>'Übersicht Schützen'!E5</f>
        <v>124.8</v>
      </c>
      <c r="G26" s="42">
        <f>'Übersicht Schützen'!F5</f>
        <v>113.1</v>
      </c>
      <c r="H26" s="42">
        <f>'Übersicht Schützen'!G5</f>
        <v>141</v>
      </c>
      <c r="I26" s="42">
        <f>'Übersicht Schützen'!H5</f>
        <v>0</v>
      </c>
      <c r="J26" s="59">
        <f>'Übersicht Schützen'!I5</f>
        <v>123.02000000000001</v>
      </c>
      <c r="K26" s="42">
        <f t="shared" si="7"/>
        <v>615.1</v>
      </c>
      <c r="L26" s="42">
        <f>'Übersicht Schützen'!L5</f>
        <v>128.4</v>
      </c>
      <c r="M26" s="42">
        <f>'Übersicht Schützen'!M5</f>
        <v>129.6</v>
      </c>
      <c r="N26" s="42">
        <f>'Übersicht Schützen'!N5</f>
        <v>134.5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130.83333333333334</v>
      </c>
      <c r="S26" s="42">
        <f t="shared" si="5"/>
        <v>392.5</v>
      </c>
      <c r="T26" s="59">
        <f>'Übersicht Schützen'!U5</f>
        <v>125.95</v>
      </c>
      <c r="U26" s="42">
        <f t="shared" si="6"/>
        <v>1007.6</v>
      </c>
      <c r="V26" s="42">
        <f t="shared" si="8"/>
        <v>-329.5999999999998</v>
      </c>
    </row>
    <row r="27" spans="1:22" s="51" customFormat="1" ht="18" customHeight="1" x14ac:dyDescent="0.25">
      <c r="A27" s="43">
        <v>5</v>
      </c>
      <c r="B27" s="54" t="str">
        <f>'Übersicht Schützen'!A6</f>
        <v xml:space="preserve">Gretenabeln Elias </v>
      </c>
      <c r="C27" s="88" t="str">
        <f>'Übersicht Schützen'!B6</f>
        <v>Lorup</v>
      </c>
      <c r="D27" s="55">
        <f>'Übersicht Schützen'!C6</f>
        <v>133.30000000000001</v>
      </c>
      <c r="E27" s="38">
        <f>'Übersicht Schützen'!D6</f>
        <v>131.5</v>
      </c>
      <c r="F27" s="38">
        <f>'Übersicht Schützen'!E6</f>
        <v>131.1</v>
      </c>
      <c r="G27" s="38">
        <f>'Übersicht Schützen'!F6</f>
        <v>154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137.47499999999999</v>
      </c>
      <c r="K27" s="38">
        <f t="shared" si="7"/>
        <v>549.9</v>
      </c>
      <c r="L27" s="38">
        <f>'Übersicht Schützen'!L6</f>
        <v>120.5</v>
      </c>
      <c r="M27" s="38">
        <f>'Übersicht Schützen'!M6</f>
        <v>147.80000000000001</v>
      </c>
      <c r="N27" s="38">
        <f>'Übersicht Schützen'!N6</f>
        <v>143.5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137.26666666666668</v>
      </c>
      <c r="S27" s="38">
        <f t="shared" si="5"/>
        <v>411.8</v>
      </c>
      <c r="T27" s="56">
        <f>'Übersicht Schützen'!U6</f>
        <v>137.3857142857143</v>
      </c>
      <c r="U27" s="38">
        <f t="shared" si="6"/>
        <v>961.7</v>
      </c>
      <c r="V27" s="38">
        <f t="shared" si="8"/>
        <v>-45.899999999999977</v>
      </c>
    </row>
    <row r="28" spans="1:22" s="51" customFormat="1" ht="18" customHeight="1" x14ac:dyDescent="0.25">
      <c r="A28" s="29">
        <v>6</v>
      </c>
      <c r="B28" s="57" t="str">
        <f>'Übersicht Schützen'!A7</f>
        <v>Helmer Maike</v>
      </c>
      <c r="C28" s="89" t="str">
        <f>'Übersicht Schützen'!B7</f>
        <v>Lorup</v>
      </c>
      <c r="D28" s="58">
        <f>'Übersicht Schützen'!C7</f>
        <v>115.2</v>
      </c>
      <c r="E28" s="42">
        <f>'Übersicht Schützen'!D7</f>
        <v>141</v>
      </c>
      <c r="F28" s="42">
        <f>'Übersicht Schützen'!E7</f>
        <v>152.80000000000001</v>
      </c>
      <c r="G28" s="42">
        <f>'Übersicht Schützen'!F7</f>
        <v>161.69999999999999</v>
      </c>
      <c r="H28" s="42">
        <f>'Übersicht Schützen'!G7</f>
        <v>171.3</v>
      </c>
      <c r="I28" s="42">
        <f>'Übersicht Schützen'!H7</f>
        <v>0</v>
      </c>
      <c r="J28" s="59">
        <f>'Übersicht Schützen'!I7</f>
        <v>148.4</v>
      </c>
      <c r="K28" s="42">
        <f t="shared" si="7"/>
        <v>742</v>
      </c>
      <c r="L28" s="42">
        <f>'Übersicht Schützen'!L7</f>
        <v>0</v>
      </c>
      <c r="M28" s="42">
        <f>'Übersicht Schützen'!M7</f>
        <v>175.1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175.1</v>
      </c>
      <c r="S28" s="42">
        <f t="shared" si="5"/>
        <v>175.1</v>
      </c>
      <c r="T28" s="59">
        <f>'Übersicht Schützen'!U7</f>
        <v>152.85</v>
      </c>
      <c r="U28" s="42">
        <f t="shared" si="6"/>
        <v>917.1</v>
      </c>
      <c r="V28" s="42">
        <f t="shared" si="8"/>
        <v>-44.600000000000023</v>
      </c>
    </row>
    <row r="29" spans="1:22" s="51" customFormat="1" ht="18" customHeight="1" x14ac:dyDescent="0.25">
      <c r="A29" s="50">
        <v>7</v>
      </c>
      <c r="B29" s="54" t="str">
        <f>'Übersicht Schützen'!A8</f>
        <v>Helmer Nils</v>
      </c>
      <c r="C29" s="88" t="str">
        <f>'Übersicht Schützen'!B8</f>
        <v>Lorup</v>
      </c>
      <c r="D29" s="55">
        <f>'Übersicht Schützen'!C8</f>
        <v>116.3</v>
      </c>
      <c r="E29" s="38">
        <f>'Übersicht Schützen'!D8</f>
        <v>104</v>
      </c>
      <c r="F29" s="38">
        <f>'Übersicht Schützen'!E8</f>
        <v>111.4</v>
      </c>
      <c r="G29" s="38">
        <f>'Übersicht Schützen'!F8</f>
        <v>133</v>
      </c>
      <c r="H29" s="38">
        <f>'Übersicht Schützen'!G8</f>
        <v>124.4</v>
      </c>
      <c r="I29" s="38">
        <f>'Übersicht Schützen'!H8</f>
        <v>0</v>
      </c>
      <c r="J29" s="56">
        <f>'Übersicht Schützen'!I8</f>
        <v>117.82000000000001</v>
      </c>
      <c r="K29" s="38">
        <f t="shared" si="7"/>
        <v>589.1</v>
      </c>
      <c r="L29" s="38">
        <f>'Übersicht Schützen'!L8</f>
        <v>137.9</v>
      </c>
      <c r="M29" s="38">
        <f>'Übersicht Schützen'!M8</f>
        <v>118.9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128.4</v>
      </c>
      <c r="S29" s="38">
        <f t="shared" si="5"/>
        <v>256.8</v>
      </c>
      <c r="T29" s="56">
        <f>'Übersicht Schützen'!U8</f>
        <v>120.84285714285714</v>
      </c>
      <c r="U29" s="38">
        <f t="shared" si="6"/>
        <v>845.90000000000009</v>
      </c>
      <c r="V29" s="38">
        <f t="shared" si="8"/>
        <v>-71.199999999999932</v>
      </c>
    </row>
    <row r="30" spans="1:22" s="51" customFormat="1" ht="18" customHeight="1" x14ac:dyDescent="0.25">
      <c r="A30" s="29">
        <v>8</v>
      </c>
      <c r="B30" s="57" t="str">
        <f>'Übersicht Schützen'!A9</f>
        <v>Runde Sebastian</v>
      </c>
      <c r="C30" s="89" t="str">
        <f>'Übersicht Schützen'!B9</f>
        <v>Spahnharrenstätte</v>
      </c>
      <c r="D30" s="58">
        <f>'Übersicht Schützen'!C9</f>
        <v>101.7</v>
      </c>
      <c r="E30" s="42">
        <f>'Übersicht Schützen'!D9</f>
        <v>90.5</v>
      </c>
      <c r="F30" s="42">
        <f>'Übersicht Schützen'!E9</f>
        <v>77.099999999999994</v>
      </c>
      <c r="G30" s="42">
        <f>'Übersicht Schützen'!F9</f>
        <v>122.8</v>
      </c>
      <c r="H30" s="42">
        <f>'Übersicht Schützen'!G9</f>
        <v>117.7</v>
      </c>
      <c r="I30" s="42">
        <f>'Übersicht Schützen'!H9</f>
        <v>0</v>
      </c>
      <c r="J30" s="59">
        <f>'Übersicht Schützen'!I9</f>
        <v>101.96</v>
      </c>
      <c r="K30" s="42">
        <f t="shared" si="7"/>
        <v>509.79999999999995</v>
      </c>
      <c r="L30" s="42">
        <f>'Übersicht Schützen'!L9</f>
        <v>151.5</v>
      </c>
      <c r="M30" s="42">
        <f>'Übersicht Schützen'!M9</f>
        <v>0</v>
      </c>
      <c r="N30" s="42">
        <f>'Übersicht Schützen'!N9</f>
        <v>146.5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149</v>
      </c>
      <c r="S30" s="42">
        <f t="shared" si="5"/>
        <v>298</v>
      </c>
      <c r="T30" s="59">
        <f>'Übersicht Schützen'!U9</f>
        <v>115.39999999999999</v>
      </c>
      <c r="U30" s="42">
        <f t="shared" si="6"/>
        <v>807.8</v>
      </c>
      <c r="V30" s="42">
        <f t="shared" si="8"/>
        <v>-38.100000000000136</v>
      </c>
    </row>
    <row r="31" spans="1:22" s="51" customFormat="1" ht="18" customHeight="1" x14ac:dyDescent="0.25">
      <c r="A31" s="43">
        <v>9</v>
      </c>
      <c r="B31" s="54" t="str">
        <f>'Übersicht Schützen'!A10</f>
        <v>Pieper Jonas</v>
      </c>
      <c r="C31" s="88" t="str">
        <f>'Übersicht Schützen'!B10</f>
        <v xml:space="preserve">Esterwegen </v>
      </c>
      <c r="D31" s="55">
        <f>'Übersicht Schützen'!C10</f>
        <v>146.80000000000001</v>
      </c>
      <c r="E31" s="38">
        <f>'Übersicht Schützen'!D10</f>
        <v>137.1</v>
      </c>
      <c r="F31" s="38">
        <f>'Übersicht Schützen'!E10</f>
        <v>121.5</v>
      </c>
      <c r="G31" s="38">
        <f>'Übersicht Schützen'!F10</f>
        <v>105.7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127.77499999999999</v>
      </c>
      <c r="K31" s="38">
        <f t="shared" si="7"/>
        <v>511.09999999999997</v>
      </c>
      <c r="L31" s="38">
        <f>'Übersicht Schützen'!L10</f>
        <v>0</v>
      </c>
      <c r="M31" s="38">
        <f>'Übersicht Schützen'!M10</f>
        <v>139.5</v>
      </c>
      <c r="N31" s="38">
        <f>'Übersicht Schützen'!N10</f>
        <v>143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141.25</v>
      </c>
      <c r="S31" s="38">
        <f t="shared" si="5"/>
        <v>282.5</v>
      </c>
      <c r="T31" s="56">
        <f>'Übersicht Schützen'!U10</f>
        <v>132.26666666666665</v>
      </c>
      <c r="U31" s="38">
        <f t="shared" si="6"/>
        <v>793.59999999999991</v>
      </c>
      <c r="V31" s="38">
        <f t="shared" si="8"/>
        <v>-14.200000000000045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Jansen Daniel </v>
      </c>
      <c r="C32" s="89" t="str">
        <f>'Übersicht Schützen'!B11</f>
        <v xml:space="preserve">Esterwegen </v>
      </c>
      <c r="D32" s="58">
        <f>'Übersicht Schützen'!C11</f>
        <v>134</v>
      </c>
      <c r="E32" s="42">
        <f>'Übersicht Schützen'!D11</f>
        <v>139.5</v>
      </c>
      <c r="F32" s="42">
        <f>'Übersicht Schützen'!E11</f>
        <v>0</v>
      </c>
      <c r="G32" s="42">
        <f>'Übersicht Schützen'!F11</f>
        <v>145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139.5</v>
      </c>
      <c r="K32" s="42">
        <f t="shared" si="7"/>
        <v>418.5</v>
      </c>
      <c r="L32" s="42">
        <f>'Übersicht Schützen'!L11</f>
        <v>134.6</v>
      </c>
      <c r="M32" s="42">
        <f>'Übersicht Schützen'!M11</f>
        <v>0</v>
      </c>
      <c r="N32" s="42">
        <f>'Übersicht Schützen'!N11</f>
        <v>151.6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143.1</v>
      </c>
      <c r="S32" s="42">
        <f t="shared" si="5"/>
        <v>286.2</v>
      </c>
      <c r="T32" s="59">
        <f>'Übersicht Schützen'!U11</f>
        <v>140.94</v>
      </c>
      <c r="U32" s="42">
        <f t="shared" si="6"/>
        <v>704.7</v>
      </c>
      <c r="V32" s="42">
        <f t="shared" si="8"/>
        <v>-88.899999999999864</v>
      </c>
    </row>
    <row r="33" spans="1:44" s="51" customFormat="1" ht="18" customHeight="1" x14ac:dyDescent="0.25">
      <c r="A33" s="50">
        <v>11</v>
      </c>
      <c r="B33" s="54" t="str">
        <f>'Übersicht Schützen'!A12</f>
        <v>Többen Jannes</v>
      </c>
      <c r="C33" s="88" t="str">
        <f>'Übersicht Schützen'!B12</f>
        <v>Lorup</v>
      </c>
      <c r="D33" s="55">
        <f>'Übersicht Schützen'!C12</f>
        <v>87.5</v>
      </c>
      <c r="E33" s="38">
        <f>'Übersicht Schützen'!D12</f>
        <v>97.8</v>
      </c>
      <c r="F33" s="38">
        <f>'Übersicht Schützen'!E12</f>
        <v>0</v>
      </c>
      <c r="G33" s="38">
        <f>'Übersicht Schützen'!F12</f>
        <v>116.6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100.63333333333333</v>
      </c>
      <c r="K33" s="38">
        <f t="shared" si="7"/>
        <v>301.89999999999998</v>
      </c>
      <c r="L33" s="38">
        <f>'Übersicht Schützen'!L12</f>
        <v>108.7</v>
      </c>
      <c r="M33" s="38">
        <f>'Übersicht Schützen'!M12</f>
        <v>65.5</v>
      </c>
      <c r="N33" s="38">
        <f>'Übersicht Schützen'!N12</f>
        <v>127.1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100.43333333333332</v>
      </c>
      <c r="S33" s="38">
        <f t="shared" si="5"/>
        <v>301.29999999999995</v>
      </c>
      <c r="T33" s="56">
        <f>'Übersicht Schützen'!U12</f>
        <v>100.53333333333332</v>
      </c>
      <c r="U33" s="38">
        <f t="shared" si="6"/>
        <v>603.19999999999993</v>
      </c>
      <c r="V33" s="38">
        <f t="shared" si="8"/>
        <v>-101.50000000000011</v>
      </c>
    </row>
    <row r="34" spans="1:44" s="51" customFormat="1" ht="18" customHeight="1" x14ac:dyDescent="0.25">
      <c r="A34" s="29">
        <v>12</v>
      </c>
      <c r="B34" s="57" t="str">
        <f>'Übersicht Schützen'!A13</f>
        <v>Wotte Lia</v>
      </c>
      <c r="C34" s="89" t="str">
        <f>'Übersicht Schützen'!B13</f>
        <v>Lorup</v>
      </c>
      <c r="D34" s="58">
        <f>'Übersicht Schützen'!C13</f>
        <v>178.4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172</v>
      </c>
      <c r="I34" s="42">
        <f>'Übersicht Schützen'!H13</f>
        <v>0</v>
      </c>
      <c r="J34" s="59">
        <f>'Übersicht Schützen'!I13</f>
        <v>175.2</v>
      </c>
      <c r="K34" s="42">
        <f t="shared" si="7"/>
        <v>350.4</v>
      </c>
      <c r="L34" s="42">
        <f>'Übersicht Schützen'!L13</f>
        <v>171.1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171.1</v>
      </c>
      <c r="S34" s="42">
        <f t="shared" si="5"/>
        <v>171.1</v>
      </c>
      <c r="T34" s="59">
        <f>'Übersicht Schützen'!U13</f>
        <v>173.83333333333334</v>
      </c>
      <c r="U34" s="42">
        <f t="shared" si="6"/>
        <v>521.5</v>
      </c>
      <c r="V34" s="42">
        <f t="shared" si="8"/>
        <v>-81.699999999999932</v>
      </c>
    </row>
    <row r="35" spans="1:44" s="51" customFormat="1" ht="18" customHeight="1" x14ac:dyDescent="0.25">
      <c r="A35" s="50">
        <v>13</v>
      </c>
      <c r="B35" s="54" t="str">
        <f>'Übersicht Schützen'!A14</f>
        <v>Kreuzhermes Gerrit</v>
      </c>
      <c r="C35" s="88" t="str">
        <f>'Übersicht Schützen'!B14</f>
        <v>Lorup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97.6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97.6</v>
      </c>
      <c r="K35" s="38">
        <f t="shared" si="7"/>
        <v>97.6</v>
      </c>
      <c r="L35" s="38">
        <f>'Übersicht Schützen'!L14</f>
        <v>81.599999999999994</v>
      </c>
      <c r="M35" s="38">
        <f>'Übersicht Schützen'!M14</f>
        <v>95.3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88.449999999999989</v>
      </c>
      <c r="S35" s="38">
        <f t="shared" si="5"/>
        <v>176.89999999999998</v>
      </c>
      <c r="T35" s="56">
        <f>'Übersicht Schützen'!U14</f>
        <v>91.5</v>
      </c>
      <c r="U35" s="38">
        <f t="shared" si="6"/>
        <v>274.5</v>
      </c>
      <c r="V35" s="38">
        <f t="shared" si="8"/>
        <v>-247</v>
      </c>
    </row>
    <row r="36" spans="1:44" s="51" customFormat="1" ht="18" customHeight="1" x14ac:dyDescent="0.25">
      <c r="A36" s="52">
        <v>14</v>
      </c>
      <c r="B36" s="57" t="str">
        <f>'Übersicht Schützen'!A15</f>
        <v>Schulz Emely</v>
      </c>
      <c r="C36" s="89" t="str">
        <f>'Übersicht Schützen'!B15</f>
        <v>Spahnharrenstätte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0</v>
      </c>
      <c r="K36" s="42">
        <f t="shared" si="7"/>
        <v>0</v>
      </c>
      <c r="L36" s="42">
        <f>'Übersicht Schützen'!L15</f>
        <v>109.4</v>
      </c>
      <c r="M36" s="42">
        <f>'Übersicht Schützen'!M15</f>
        <v>139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124.2</v>
      </c>
      <c r="S36" s="42">
        <f t="shared" si="5"/>
        <v>248.4</v>
      </c>
      <c r="T36" s="59">
        <f>'Übersicht Schützen'!U15</f>
        <v>124.2</v>
      </c>
      <c r="U36" s="42">
        <f t="shared" si="6"/>
        <v>248.4</v>
      </c>
      <c r="V36" s="42">
        <f t="shared" si="8"/>
        <v>-26.099999999999994</v>
      </c>
    </row>
    <row r="37" spans="1:44" s="51" customFormat="1" ht="18" customHeight="1" x14ac:dyDescent="0.25">
      <c r="A37" s="43">
        <v>15</v>
      </c>
      <c r="B37" s="54" t="str">
        <f>'Übersicht Schützen'!A16</f>
        <v>Fleschenberg Jana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183.3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183.3</v>
      </c>
      <c r="K37" s="38">
        <f t="shared" si="7"/>
        <v>183.3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183.3</v>
      </c>
      <c r="U37" s="38">
        <f t="shared" si="6"/>
        <v>183.3</v>
      </c>
      <c r="V37" s="38">
        <f t="shared" si="8"/>
        <v>-65.099999999999994</v>
      </c>
    </row>
    <row r="38" spans="1:44" s="51" customFormat="1" ht="18" customHeight="1" x14ac:dyDescent="0.25">
      <c r="A38" s="29">
        <v>16</v>
      </c>
      <c r="B38" s="57" t="str">
        <f>'Übersicht Schützen'!A17</f>
        <v>Flint Sina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178.1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178.1</v>
      </c>
      <c r="K38" s="42">
        <f t="shared" si="7"/>
        <v>178.1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178.1</v>
      </c>
      <c r="U38" s="42">
        <f t="shared" si="6"/>
        <v>178.1</v>
      </c>
      <c r="V38" s="42">
        <f t="shared" si="8"/>
        <v>-5.2000000000000171</v>
      </c>
    </row>
    <row r="39" spans="1:44" s="51" customFormat="1" ht="18" customHeight="1" x14ac:dyDescent="0.25">
      <c r="A39" s="50">
        <v>17</v>
      </c>
      <c r="B39" s="54" t="str">
        <f>'Übersicht Schützen'!A18</f>
        <v>Leis Marie-Sophie</v>
      </c>
      <c r="C39" s="88" t="str">
        <f>'Übersicht Schützen'!B18</f>
        <v>Spahnharrenstätte</v>
      </c>
      <c r="D39" s="55">
        <f>'Übersicht Schützen'!C18</f>
        <v>158.30000000000001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158.30000000000001</v>
      </c>
      <c r="K39" s="38">
        <f t="shared" si="7"/>
        <v>158.30000000000001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158.30000000000001</v>
      </c>
      <c r="U39" s="38">
        <f t="shared" si="6"/>
        <v>158.30000000000001</v>
      </c>
      <c r="V39" s="38">
        <f t="shared" si="8"/>
        <v>-19.799999999999983</v>
      </c>
    </row>
    <row r="40" spans="1:44" s="51" customFormat="1" ht="18" customHeight="1" x14ac:dyDescent="0.25">
      <c r="A40" s="29">
        <v>18</v>
      </c>
      <c r="B40" s="57" t="str">
        <f>'Übersicht Schützen'!A19</f>
        <v>Schütze 5</v>
      </c>
      <c r="C40" s="89" t="str">
        <f>'Übersicht Schützen'!B19</f>
        <v xml:space="preserve">Esterwegen 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130.1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130.1</v>
      </c>
      <c r="K40" s="42">
        <f t="shared" si="7"/>
        <v>130.1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130.1</v>
      </c>
      <c r="U40" s="42">
        <f t="shared" si="6"/>
        <v>130.1</v>
      </c>
      <c r="V40" s="42">
        <f t="shared" si="8"/>
        <v>-28.200000000000017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Gretenabeln Elena</v>
      </c>
      <c r="C41" s="88" t="str">
        <f>'Übersicht Schützen'!B20</f>
        <v>Lorup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109.8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109.8</v>
      </c>
      <c r="S41" s="38">
        <f t="shared" si="5"/>
        <v>109.8</v>
      </c>
      <c r="T41" s="56">
        <f>'Übersicht Schützen'!U20</f>
        <v>109.8</v>
      </c>
      <c r="U41" s="38">
        <f t="shared" si="6"/>
        <v>109.8</v>
      </c>
      <c r="V41" s="38">
        <f t="shared" si="8"/>
        <v>-20.299999999999997</v>
      </c>
    </row>
    <row r="42" spans="1:44" s="51" customFormat="1" ht="18" customHeight="1" x14ac:dyDescent="0.25">
      <c r="A42" s="52">
        <v>20</v>
      </c>
      <c r="B42" s="57" t="str">
        <f>'Übersicht Schützen'!A21</f>
        <v>Fennen Claas</v>
      </c>
      <c r="C42" s="89" t="str">
        <f>'Übersicht Schützen'!B21</f>
        <v>Börgermoor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102.4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102.4</v>
      </c>
      <c r="S42" s="42">
        <f t="shared" si="5"/>
        <v>102.4</v>
      </c>
      <c r="T42" s="59">
        <f>'Übersicht Schützen'!U21</f>
        <v>102.4</v>
      </c>
      <c r="U42" s="42">
        <f t="shared" si="6"/>
        <v>102.4</v>
      </c>
      <c r="V42" s="42">
        <f t="shared" si="8"/>
        <v>-7.3999999999999915</v>
      </c>
    </row>
    <row r="43" spans="1:44" s="51" customFormat="1" ht="18" customHeight="1" x14ac:dyDescent="0.25">
      <c r="A43" s="50">
        <v>21</v>
      </c>
      <c r="B43" s="54" t="str">
        <f>'Übersicht Schützen'!A22</f>
        <v>Pohlabeln Stefan</v>
      </c>
      <c r="C43" s="88" t="str">
        <f>'Übersicht Schützen'!B22</f>
        <v>Lorup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73.599999999999994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73.599999999999994</v>
      </c>
      <c r="K43" s="38">
        <f t="shared" si="7"/>
        <v>73.599999999999994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73.599999999999994</v>
      </c>
      <c r="U43" s="38">
        <f t="shared" si="6"/>
        <v>73.599999999999994</v>
      </c>
      <c r="V43" s="38">
        <f t="shared" si="8"/>
        <v>-28.800000000000011</v>
      </c>
    </row>
    <row r="44" spans="1:44" s="51" customFormat="1" ht="18" customHeight="1" x14ac:dyDescent="0.25">
      <c r="A44" s="29">
        <v>22</v>
      </c>
      <c r="B44" s="57" t="str">
        <f>'Übersicht Schützen'!A23</f>
        <v>Schütze 14</v>
      </c>
      <c r="C44" s="89" t="str">
        <f>'Übersicht Schützen'!B23</f>
        <v>Spahnharrenstätte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-73.599999999999994</v>
      </c>
    </row>
    <row r="45" spans="1:44" s="51" customFormat="1" ht="18" customHeight="1" x14ac:dyDescent="0.25">
      <c r="A45" s="50">
        <v>23</v>
      </c>
      <c r="B45" s="54" t="str">
        <f>'Übersicht Schützen'!A24</f>
        <v>Schütze 15</v>
      </c>
      <c r="C45" s="88" t="str">
        <f>'Übersicht Schützen'!B24</f>
        <v>Spahnharrenstätte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19</v>
      </c>
      <c r="C46" s="89" t="str">
        <f>'Übersicht Schützen'!B25</f>
        <v>Lähden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20</v>
      </c>
      <c r="C47" s="88" t="str">
        <f>'Übersicht Schützen'!B26</f>
        <v>Lähden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22</v>
      </c>
      <c r="C48" s="89" t="str">
        <f>'Übersicht Schützen'!B27</f>
        <v>Börgermoor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23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24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26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27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28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29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30</v>
      </c>
      <c r="C56" s="89" t="str">
        <f>'Übersicht Schützen'!B35</f>
        <v>Verein VI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31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32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33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34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35</v>
      </c>
      <c r="C61" s="88" t="str">
        <f>'Übersicht Schützen'!B40</f>
        <v>Verein VII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36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37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38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39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40</v>
      </c>
      <c r="C66" s="89" t="str">
        <f>'Übersicht Schützen'!B45</f>
        <v>Verein VIII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41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42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Verein IX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141.48461538461541</v>
      </c>
      <c r="E84" s="36">
        <f>IF(Formelhilfe!C75 &gt; 0, SUM(E23:E82)/Formelhilfe!C75, 0)</f>
        <v>139.84545454545454</v>
      </c>
      <c r="F84" s="36">
        <f>IF(Formelhilfe!D75 &gt; 0, SUM(F23:F82)/Formelhilfe!D75, 0)</f>
        <v>140.79</v>
      </c>
      <c r="G84" s="36">
        <f>IF(Formelhilfe!E75 &gt; 0, SUM(G23:G82)/Formelhilfe!E75, 0)</f>
        <v>143.0333333333333</v>
      </c>
      <c r="H84" s="36">
        <f>IF(Formelhilfe!F75 &gt; 0, SUM(H23:H82)/Formelhilfe!F75, 0)</f>
        <v>156.11428571428573</v>
      </c>
      <c r="I84" s="36">
        <f>IF(Formelhilfe!G75 &gt; 0, SUM(I23:I82)/Formelhilfe!G75, 0)</f>
        <v>0</v>
      </c>
      <c r="J84" s="37">
        <f>IF(SUM(J23:J82)&lt;&gt;0,AVERAGEIF(J23:J82,"&lt;&gt;0"),0)</f>
        <v>141.87490740740739</v>
      </c>
      <c r="K84" s="37">
        <f>IF(SUM(K23:K82)&lt;&gt;0,AVERAGEIF(K23:K82,"&lt;&gt;0"),0)</f>
        <v>445.76666666666677</v>
      </c>
      <c r="L84" s="36">
        <f>IF(Formelhilfe!I75 &gt; 0, SUM(L23:L82)/Formelhilfe!I75, 0)</f>
        <v>143.03333333333333</v>
      </c>
      <c r="M84" s="36">
        <f>IF(Formelhilfe!J75 &gt; 0, SUM(M23:M82)/Formelhilfe!J75, 0)</f>
        <v>140.10833333333335</v>
      </c>
      <c r="N84" s="36">
        <f>IF(Formelhilfe!K75 &gt; 0, SUM(N23:N82)/Formelhilfe!K75, 0)</f>
        <v>152.84999999999997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142.02916666666667</v>
      </c>
      <c r="S84" s="37">
        <f>IF(SUM(S23:S82)&lt;&gt;0,AVERAGEIF(S23:S82,"&lt;&gt;0"),0)</f>
        <v>307.88749999999999</v>
      </c>
      <c r="T84" s="37">
        <f>IF(SUM(T23:T82)&lt;&gt;0,AVERAGEIF(T23:T82,"&lt;&gt;0"),0)</f>
        <v>138.86811791383221</v>
      </c>
      <c r="U84" s="112">
        <f>(K84+S84)</f>
        <v>753.6541666666667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E21" sqref="E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531.20000000000005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405.1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146.5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192.9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172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173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179">
        <v>143</v>
      </c>
      <c r="E16" s="82"/>
      <c r="F16" s="67">
        <f>IF(E16="x","0",D16)</f>
        <v>143</v>
      </c>
      <c r="G16" s="68">
        <f>IF(C16=$B$2,F16,0)</f>
        <v>143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179">
        <v>151.6</v>
      </c>
      <c r="E17" s="82"/>
      <c r="F17" s="67">
        <f t="shared" ref="F17:F75" si="0">IF(E17="x","0",D17)</f>
        <v>151.6</v>
      </c>
      <c r="G17" s="68">
        <f t="shared" ref="G17:G75" si="1">IF(C17=$B$2,F17,0)</f>
        <v>151.6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179">
        <v>190.8</v>
      </c>
      <c r="E18" s="82"/>
      <c r="F18" s="67">
        <f t="shared" si="0"/>
        <v>190.8</v>
      </c>
      <c r="G18" s="68">
        <f t="shared" si="1"/>
        <v>190.8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179">
        <v>188.8</v>
      </c>
      <c r="E19" s="82"/>
      <c r="F19" s="67">
        <f t="shared" si="0"/>
        <v>188.8</v>
      </c>
      <c r="G19" s="68">
        <f t="shared" si="1"/>
        <v>188.8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179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179">
        <v>134.5</v>
      </c>
      <c r="E23" s="82"/>
      <c r="F23" s="67">
        <f t="shared" si="0"/>
        <v>134.5</v>
      </c>
      <c r="G23" s="68">
        <f t="shared" si="1"/>
        <v>0</v>
      </c>
      <c r="H23" s="68">
        <f t="shared" si="2"/>
        <v>0</v>
      </c>
      <c r="I23" s="68">
        <f t="shared" si="3"/>
        <v>134.5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179">
        <v>143.5</v>
      </c>
      <c r="E24" s="82"/>
      <c r="F24" s="67">
        <f t="shared" si="0"/>
        <v>143.5</v>
      </c>
      <c r="G24" s="68">
        <f t="shared" si="1"/>
        <v>0</v>
      </c>
      <c r="H24" s="68">
        <f t="shared" si="2"/>
        <v>0</v>
      </c>
      <c r="I24" s="68">
        <f t="shared" si="3"/>
        <v>143.5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179">
        <v>146.5</v>
      </c>
      <c r="E26" s="82"/>
      <c r="F26" s="67">
        <f t="shared" si="0"/>
        <v>146.5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146.5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179">
        <v>192.9</v>
      </c>
      <c r="E31" s="82"/>
      <c r="F31" s="67">
        <f t="shared" si="0"/>
        <v>192.9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192.9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127.1</v>
      </c>
      <c r="E59" s="82"/>
      <c r="F59" s="67">
        <f t="shared" si="0"/>
        <v>127.1</v>
      </c>
      <c r="G59" s="68">
        <f t="shared" si="1"/>
        <v>0</v>
      </c>
      <c r="H59" s="68">
        <f t="shared" si="2"/>
        <v>0</v>
      </c>
      <c r="I59" s="68">
        <f t="shared" si="3"/>
        <v>127.1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>
        <v>109.8</v>
      </c>
      <c r="E62" s="82"/>
      <c r="F62" s="67">
        <f t="shared" si="0"/>
        <v>109.8</v>
      </c>
      <c r="G62" s="68">
        <f t="shared" si="1"/>
        <v>0</v>
      </c>
      <c r="H62" s="68">
        <f t="shared" si="2"/>
        <v>0</v>
      </c>
      <c r="I62" s="68">
        <f t="shared" si="3"/>
        <v>109.8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531.20000000000005</v>
      </c>
      <c r="H76" s="68">
        <f>SUM(H16:H75)</f>
        <v>5</v>
      </c>
      <c r="I76" s="68">
        <f>LARGE(I16:I75,1)+LARGE(I16:I75,2)+LARGE(I16:I75,3)</f>
        <v>405.1</v>
      </c>
      <c r="J76" s="68">
        <f>SUM(J16:J75)</f>
        <v>9</v>
      </c>
      <c r="K76" s="68">
        <f>LARGE(K16:K75,1)+LARGE(K16:K75,2)+LARGE(K16:K75,3)</f>
        <v>146.5</v>
      </c>
      <c r="L76" s="68">
        <f>SUM(L16:L75)</f>
        <v>5</v>
      </c>
      <c r="M76" s="68">
        <f>LARGE(M16:M75,1)+LARGE(M16:M75,2)+LARGE(M16:M75,3)</f>
        <v>192.9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7:AJ7"/>
    <mergeCell ref="AI5:AJ5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Börgermoor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Schulz Emely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Fennen Claas</v>
      </c>
      <c r="C30" s="130" t="str">
        <f>'Wettkampf 1'!C36</f>
        <v>Börgermoor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Börgermoor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Börgermoor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Börgermoor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Börgermoor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0" t="s">
        <v>135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186.7</v>
      </c>
      <c r="G2" s="9">
        <f>VLOOKUP($A2,'5'!$B$10:$D$75,3,FALSE)</f>
        <v>184.6</v>
      </c>
      <c r="H2" s="9">
        <f>VLOOKUP($A2,'6'!$B$10:$D$75,3,FALSE)</f>
        <v>0</v>
      </c>
      <c r="I2" s="9">
        <f>IF(J2 &gt; 0,K2/J2,0)</f>
        <v>187.57999999999998</v>
      </c>
      <c r="J2" s="9">
        <f>VLOOKUP(A2,Formelhilfe!$A$15:$H$74,8,FALSE)</f>
        <v>5</v>
      </c>
      <c r="K2" s="10">
        <f>SUM(C2:H2)</f>
        <v>937.9</v>
      </c>
      <c r="L2" s="9">
        <f>VLOOKUP($A2,'7'!$B$10:$D$75,3,FALSE)</f>
        <v>192</v>
      </c>
      <c r="M2" s="9">
        <f>VLOOKUP($A2,'8'!$B$10:$D$75,3,FALSE)</f>
        <v>196.6</v>
      </c>
      <c r="N2" s="9">
        <f>VLOOKUP($A2,'9'!$B$10:$D$75,3,FALSE)</f>
        <v>190.8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193.13333333333335</v>
      </c>
      <c r="S2" s="9">
        <f>VLOOKUP(A2,Formelhilfe!$A$15:$O$74,15,FALSE)</f>
        <v>3</v>
      </c>
      <c r="T2" s="10">
        <f>SUM(L2:Q2)</f>
        <v>579.40000000000009</v>
      </c>
      <c r="U2" s="10">
        <f>IF(V2&gt;0,W2/V2,0)</f>
        <v>189.66249999999999</v>
      </c>
      <c r="V2" s="9">
        <f>VLOOKUP(A2,Formelhilfe!$A$15:$P$74,16,FALSE)</f>
        <v>8</v>
      </c>
      <c r="W2" s="11">
        <f>SUM(C2:H2,L2:Q2)</f>
        <v>1517.3</v>
      </c>
    </row>
    <row r="3" spans="1:23" ht="20.25" customHeight="1" x14ac:dyDescent="0.35">
      <c r="A3" s="180" t="s">
        <v>136</v>
      </c>
      <c r="B3" s="92" t="str">
        <f>VLOOKUP(A3,'Wettkampf 1'!$B$16:$C$75,2,FALSE)</f>
        <v xml:space="preserve">Esterwegen </v>
      </c>
      <c r="C3" s="9">
        <f>VLOOKUP(A3,'Wettkampf 1'!$B$16:$D$75,3,FALSE)</f>
        <v>185.8</v>
      </c>
      <c r="D3" s="9">
        <f>VLOOKUP($A3,'2'!$B$16:$D$75,3,FALSE)</f>
        <v>185.3</v>
      </c>
      <c r="E3" s="9">
        <f>VLOOKUP($A3,'3'!$B$10:$D$75,3,FALSE)</f>
        <v>183.6</v>
      </c>
      <c r="F3" s="9">
        <f>VLOOKUP($A3,'4'!$B$10:$D$75,3,FALSE)</f>
        <v>181.3</v>
      </c>
      <c r="G3" s="9">
        <f>VLOOKUP($A3,'5'!$B$10:$D$75,3,FALSE)</f>
        <v>181.8</v>
      </c>
      <c r="H3" s="9">
        <f>VLOOKUP($A3,'6'!$B$10:$D$75,3,FALSE)</f>
        <v>0</v>
      </c>
      <c r="I3" s="9">
        <f>IF(J3 &gt; 0,K3/J3,0)</f>
        <v>183.56</v>
      </c>
      <c r="J3" s="9">
        <f>VLOOKUP(A3,Formelhilfe!$A$15:$H$74,8,FALSE)</f>
        <v>5</v>
      </c>
      <c r="K3" s="10">
        <f>SUM(C3:H3)</f>
        <v>917.8</v>
      </c>
      <c r="L3" s="9">
        <f>VLOOKUP($A3,'7'!$B$10:$D$75,3,FALSE)</f>
        <v>186.8</v>
      </c>
      <c r="M3" s="9">
        <f>VLOOKUP($A3,'8'!$B$10:$D$75,3,FALSE)</f>
        <v>180.5</v>
      </c>
      <c r="N3" s="9">
        <f>VLOOKUP($A3,'9'!$B$10:$D$75,3,FALSE)</f>
        <v>188.8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185.36666666666667</v>
      </c>
      <c r="S3" s="9">
        <f>VLOOKUP(A3,Formelhilfe!$A$15:$O$74,15,FALSE)</f>
        <v>3</v>
      </c>
      <c r="T3" s="10">
        <f>SUM(L3:Q3)</f>
        <v>556.1</v>
      </c>
      <c r="U3" s="10">
        <f>IF(V3&gt;0,W3/V3,0)</f>
        <v>184.23749999999998</v>
      </c>
      <c r="V3" s="9">
        <f>VLOOKUP(A3,Formelhilfe!$A$15:$P$74,16,FALSE)</f>
        <v>8</v>
      </c>
      <c r="W3" s="11">
        <f>SUM(C3:H3,L3:Q3)</f>
        <v>1473.8999999999999</v>
      </c>
    </row>
    <row r="4" spans="1:23" ht="20.25" customHeight="1" x14ac:dyDescent="0.35">
      <c r="A4" s="180" t="s">
        <v>139</v>
      </c>
      <c r="B4" s="92" t="str">
        <f>VLOOKUP(A4,'Wettkampf 1'!$B$16:$C$75,2,FALSE)</f>
        <v>Lähden</v>
      </c>
      <c r="C4" s="9">
        <f>VLOOKUP(A4,'Wettkampf 1'!$B$16:$D$75,3,FALSE)</f>
        <v>194.1</v>
      </c>
      <c r="D4" s="9">
        <f>VLOOKUP($A4,'2'!$B$16:$D$75,3,FALSE)</f>
        <v>186.9</v>
      </c>
      <c r="E4" s="9">
        <f>VLOOKUP($A4,'3'!$B$10:$D$75,3,FALSE)</f>
        <v>185.3</v>
      </c>
      <c r="F4" s="9">
        <f>VLOOKUP($A4,'4'!$B$10:$D$75,3,FALSE)</f>
        <v>193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189.82499999999999</v>
      </c>
      <c r="J4" s="9">
        <f>VLOOKUP(A4,Formelhilfe!$A$15:$H$74,8,FALSE)</f>
        <v>4</v>
      </c>
      <c r="K4" s="10">
        <f>SUM(C4:H4)</f>
        <v>759.3</v>
      </c>
      <c r="L4" s="9">
        <f>VLOOKUP($A4,'7'!$B$10:$D$75,3,FALSE)</f>
        <v>193.9</v>
      </c>
      <c r="M4" s="9">
        <f>VLOOKUP($A4,'8'!$B$10:$D$75,3,FALSE)</f>
        <v>191.1</v>
      </c>
      <c r="N4" s="9">
        <f>VLOOKUP($A4,'9'!$B$10:$D$75,3,FALSE)</f>
        <v>192.9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192.63333333333333</v>
      </c>
      <c r="S4" s="9">
        <f>VLOOKUP(A4,Formelhilfe!$A$15:$O$74,15,FALSE)</f>
        <v>3</v>
      </c>
      <c r="T4" s="10">
        <f>SUM(L4:Q4)</f>
        <v>577.9</v>
      </c>
      <c r="U4" s="10">
        <f>IF(V4&gt;0,W4/V4,0)</f>
        <v>191.02857142857144</v>
      </c>
      <c r="V4" s="9">
        <f>VLOOKUP(A4,Formelhilfe!$A$15:$P$74,16,FALSE)</f>
        <v>7</v>
      </c>
      <c r="W4" s="11">
        <f>SUM(C4:H4,L4:Q4)</f>
        <v>1337.2</v>
      </c>
    </row>
    <row r="5" spans="1:23" ht="20.25" customHeight="1" x14ac:dyDescent="0.35">
      <c r="A5" s="180" t="s">
        <v>141</v>
      </c>
      <c r="B5" s="92" t="str">
        <f>VLOOKUP(A5,'Wettkampf 1'!$B$16:$C$75,2,FALSE)</f>
        <v>Lorup</v>
      </c>
      <c r="C5" s="9">
        <f>VLOOKUP(A5,'Wettkampf 1'!$B$16:$D$75,3,FALSE)</f>
        <v>103.5</v>
      </c>
      <c r="D5" s="9">
        <f>VLOOKUP($A5,'2'!$B$16:$D$75,3,FALSE)</f>
        <v>132.69999999999999</v>
      </c>
      <c r="E5" s="9">
        <f>VLOOKUP($A5,'3'!$B$10:$D$75,3,FALSE)</f>
        <v>124.8</v>
      </c>
      <c r="F5" s="9">
        <f>VLOOKUP($A5,'4'!$B$10:$D$75,3,FALSE)</f>
        <v>113.1</v>
      </c>
      <c r="G5" s="9">
        <f>VLOOKUP($A5,'5'!$B$10:$D$75,3,FALSE)</f>
        <v>141</v>
      </c>
      <c r="H5" s="9">
        <f>VLOOKUP($A5,'6'!$B$10:$D$75,3,FALSE)</f>
        <v>0</v>
      </c>
      <c r="I5" s="9">
        <f>IF(J5 &gt; 0,K5/J5,0)</f>
        <v>123.02000000000001</v>
      </c>
      <c r="J5" s="9">
        <f>VLOOKUP(A5,Formelhilfe!$A$15:$H$74,8,FALSE)</f>
        <v>5</v>
      </c>
      <c r="K5" s="10">
        <f>SUM(C5:H5)</f>
        <v>615.1</v>
      </c>
      <c r="L5" s="9">
        <f>VLOOKUP($A5,'7'!$B$10:$D$75,3,FALSE)</f>
        <v>128.4</v>
      </c>
      <c r="M5" s="9">
        <f>VLOOKUP($A5,'8'!$B$10:$D$75,3,FALSE)</f>
        <v>129.6</v>
      </c>
      <c r="N5" s="9">
        <f>VLOOKUP($A5,'9'!$B$10:$D$75,3,FALSE)</f>
        <v>134.5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130.83333333333334</v>
      </c>
      <c r="S5" s="9">
        <f>VLOOKUP(A5,Formelhilfe!$A$15:$O$74,15,FALSE)</f>
        <v>3</v>
      </c>
      <c r="T5" s="10">
        <f>SUM(L5:Q5)</f>
        <v>392.5</v>
      </c>
      <c r="U5" s="10">
        <f>IF(V5&gt;0,W5/V5,0)</f>
        <v>125.95</v>
      </c>
      <c r="V5" s="9">
        <f>VLOOKUP(A5,Formelhilfe!$A$15:$P$74,16,FALSE)</f>
        <v>8</v>
      </c>
      <c r="W5" s="11">
        <f>SUM(C5:H5,L5:Q5)</f>
        <v>1007.6</v>
      </c>
    </row>
    <row r="6" spans="1:23" ht="20.25" customHeight="1" x14ac:dyDescent="0.35">
      <c r="A6" s="180" t="s">
        <v>144</v>
      </c>
      <c r="B6" s="92" t="str">
        <f>VLOOKUP(A6,'Wettkampf 1'!$B$16:$C$75,2,FALSE)</f>
        <v>Lorup</v>
      </c>
      <c r="C6" s="9">
        <f>VLOOKUP(A6,'Wettkampf 1'!$B$16:$D$75,3,FALSE)</f>
        <v>133.30000000000001</v>
      </c>
      <c r="D6" s="9">
        <f>VLOOKUP($A6,'2'!$B$16:$D$75,3,FALSE)</f>
        <v>131.5</v>
      </c>
      <c r="E6" s="9">
        <f>VLOOKUP($A6,'3'!$B$10:$D$75,3,FALSE)</f>
        <v>131.1</v>
      </c>
      <c r="F6" s="9">
        <f>VLOOKUP($A6,'4'!$B$10:$D$75,3,FALSE)</f>
        <v>154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137.47499999999999</v>
      </c>
      <c r="J6" s="9">
        <f>VLOOKUP(A6,Formelhilfe!$A$15:$H$74,8,FALSE)</f>
        <v>4</v>
      </c>
      <c r="K6" s="10">
        <f>SUM(C6:H6)</f>
        <v>549.9</v>
      </c>
      <c r="L6" s="9">
        <f>VLOOKUP($A6,'7'!$B$10:$D$75,3,FALSE)</f>
        <v>120.5</v>
      </c>
      <c r="M6" s="9">
        <f>VLOOKUP($A6,'8'!$B$10:$D$75,3,FALSE)</f>
        <v>147.80000000000001</v>
      </c>
      <c r="N6" s="9">
        <f>VLOOKUP($A6,'9'!$B$10:$D$75,3,FALSE)</f>
        <v>143.5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137.26666666666668</v>
      </c>
      <c r="S6" s="9">
        <f>VLOOKUP(A6,Formelhilfe!$A$15:$O$74,15,FALSE)</f>
        <v>3</v>
      </c>
      <c r="T6" s="10">
        <f>SUM(L6:Q6)</f>
        <v>411.8</v>
      </c>
      <c r="U6" s="10">
        <f>IF(V6&gt;0,W6/V6,0)</f>
        <v>137.3857142857143</v>
      </c>
      <c r="V6" s="9">
        <f>VLOOKUP(A6,Formelhilfe!$A$15:$P$74,16,FALSE)</f>
        <v>7</v>
      </c>
      <c r="W6" s="11">
        <f>SUM(C6:H6,L6:Q6)</f>
        <v>961.7</v>
      </c>
    </row>
    <row r="7" spans="1:23" ht="20.25" customHeight="1" x14ac:dyDescent="0.35">
      <c r="A7" s="180" t="s">
        <v>143</v>
      </c>
      <c r="B7" s="92" t="str">
        <f>VLOOKUP(A7,'Wettkampf 1'!$B$16:$C$75,2,FALSE)</f>
        <v>Lorup</v>
      </c>
      <c r="C7" s="9">
        <f>VLOOKUP(A7,'Wettkampf 1'!$B$16:$D$75,3,FALSE)</f>
        <v>115.2</v>
      </c>
      <c r="D7" s="9">
        <f>VLOOKUP($A7,'2'!$B$16:$D$75,3,FALSE)</f>
        <v>141</v>
      </c>
      <c r="E7" s="9">
        <f>VLOOKUP($A7,'3'!$B$10:$D$75,3,FALSE)</f>
        <v>152.80000000000001</v>
      </c>
      <c r="F7" s="9">
        <f>VLOOKUP($A7,'4'!$B$10:$D$75,3,FALSE)</f>
        <v>161.69999999999999</v>
      </c>
      <c r="G7" s="9">
        <f>VLOOKUP($A7,'5'!$B$10:$D$75,3,FALSE)</f>
        <v>171.3</v>
      </c>
      <c r="H7" s="9">
        <f>VLOOKUP($A7,'6'!$B$10:$D$75,3,FALSE)</f>
        <v>0</v>
      </c>
      <c r="I7" s="9">
        <f>IF(J7 &gt; 0,K7/J7,0)</f>
        <v>148.4</v>
      </c>
      <c r="J7" s="9">
        <f>VLOOKUP(A7,Formelhilfe!$A$15:$H$74,8,FALSE)</f>
        <v>5</v>
      </c>
      <c r="K7" s="10">
        <f>SUM(C7:H7)</f>
        <v>742</v>
      </c>
      <c r="L7" s="9">
        <f>VLOOKUP($A7,'7'!$B$10:$D$75,3,FALSE)</f>
        <v>0</v>
      </c>
      <c r="M7" s="9">
        <f>VLOOKUP($A7,'8'!$B$10:$D$75,3,FALSE)</f>
        <v>175.1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175.1</v>
      </c>
      <c r="S7" s="9">
        <f>VLOOKUP(A7,Formelhilfe!$A$15:$O$74,15,FALSE)</f>
        <v>1</v>
      </c>
      <c r="T7" s="10">
        <f>SUM(L7:Q7)</f>
        <v>175.1</v>
      </c>
      <c r="U7" s="10">
        <f>IF(V7&gt;0,W7/V7,0)</f>
        <v>152.85</v>
      </c>
      <c r="V7" s="9">
        <f>VLOOKUP(A7,Formelhilfe!$A$15:$P$74,16,FALSE)</f>
        <v>6</v>
      </c>
      <c r="W7" s="11">
        <f>SUM(C7:H7,L7:Q7)</f>
        <v>917.1</v>
      </c>
    </row>
    <row r="8" spans="1:23" ht="20.25" customHeight="1" x14ac:dyDescent="0.35">
      <c r="A8" s="180" t="s">
        <v>131</v>
      </c>
      <c r="B8" s="92" t="str">
        <f>VLOOKUP(A8,'Wettkampf 1'!$B$16:$C$75,2,FALSE)</f>
        <v>Lorup</v>
      </c>
      <c r="C8" s="9">
        <f>VLOOKUP(A8,'Wettkampf 1'!$B$16:$D$75,3,FALSE)</f>
        <v>116.3</v>
      </c>
      <c r="D8" s="9">
        <f>VLOOKUP($A8,'2'!$B$16:$D$75,3,FALSE)</f>
        <v>104</v>
      </c>
      <c r="E8" s="9">
        <f>VLOOKUP($A8,'3'!$B$10:$D$75,3,FALSE)</f>
        <v>111.4</v>
      </c>
      <c r="F8" s="9">
        <f>VLOOKUP($A8,'4'!$B$10:$D$75,3,FALSE)</f>
        <v>133</v>
      </c>
      <c r="G8" s="9">
        <f>VLOOKUP($A8,'5'!$B$10:$D$75,3,FALSE)</f>
        <v>124.4</v>
      </c>
      <c r="H8" s="9">
        <f>VLOOKUP($A8,'6'!$B$10:$D$75,3,FALSE)</f>
        <v>0</v>
      </c>
      <c r="I8" s="9">
        <f>IF(J8 &gt; 0,K8/J8,0)</f>
        <v>117.82000000000001</v>
      </c>
      <c r="J8" s="9">
        <f>VLOOKUP(A8,Formelhilfe!$A$15:$H$74,8,FALSE)</f>
        <v>5</v>
      </c>
      <c r="K8" s="10">
        <f>SUM(C8:H8)</f>
        <v>589.1</v>
      </c>
      <c r="L8" s="9">
        <f>VLOOKUP($A8,'7'!$B$10:$D$75,3,FALSE)</f>
        <v>137.9</v>
      </c>
      <c r="M8" s="9">
        <f>VLOOKUP($A8,'8'!$B$10:$D$75,3,FALSE)</f>
        <v>118.9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128.4</v>
      </c>
      <c r="S8" s="9">
        <f>VLOOKUP(A8,Formelhilfe!$A$15:$O$74,15,FALSE)</f>
        <v>2</v>
      </c>
      <c r="T8" s="10">
        <f>SUM(L8:Q8)</f>
        <v>256.8</v>
      </c>
      <c r="U8" s="10">
        <f>IF(V8&gt;0,W8/V8,0)</f>
        <v>120.84285714285714</v>
      </c>
      <c r="V8" s="9">
        <f>VLOOKUP(A8,Formelhilfe!$A$15:$P$74,16,FALSE)</f>
        <v>7</v>
      </c>
      <c r="W8" s="11">
        <f>SUM(C8:H8,L8:Q8)</f>
        <v>845.9</v>
      </c>
    </row>
    <row r="9" spans="1:23" ht="20.25" customHeight="1" x14ac:dyDescent="0.35">
      <c r="A9" s="180" t="s">
        <v>137</v>
      </c>
      <c r="B9" s="92" t="str">
        <f>VLOOKUP(A9,'Wettkampf 1'!$B$16:$C$75,2,FALSE)</f>
        <v>Spahnharrenstätte</v>
      </c>
      <c r="C9" s="9">
        <f>VLOOKUP(A9,'Wettkampf 1'!$B$16:$D$75,3,FALSE)</f>
        <v>101.7</v>
      </c>
      <c r="D9" s="9">
        <f>VLOOKUP($A9,'2'!$B$16:$D$75,3,FALSE)</f>
        <v>90.5</v>
      </c>
      <c r="E9" s="9">
        <f>VLOOKUP($A9,'3'!$B$10:$D$75,3,FALSE)</f>
        <v>77.099999999999994</v>
      </c>
      <c r="F9" s="9">
        <f>VLOOKUP($A9,'4'!$B$10:$D$75,3,FALSE)</f>
        <v>122.8</v>
      </c>
      <c r="G9" s="9">
        <f>VLOOKUP($A9,'5'!$B$10:$D$75,3,FALSE)</f>
        <v>117.7</v>
      </c>
      <c r="H9" s="9">
        <f>VLOOKUP($A9,'6'!$B$10:$D$75,3,FALSE)</f>
        <v>0</v>
      </c>
      <c r="I9" s="9">
        <f>IF(J9 &gt; 0,K9/J9,0)</f>
        <v>101.96</v>
      </c>
      <c r="J9" s="9">
        <f>VLOOKUP(A9,Formelhilfe!$A$15:$H$74,8,FALSE)</f>
        <v>5</v>
      </c>
      <c r="K9" s="10">
        <f>SUM(C9:H9)</f>
        <v>509.79999999999995</v>
      </c>
      <c r="L9" s="9">
        <f>VLOOKUP($A9,'7'!$B$10:$D$75,3,FALSE)</f>
        <v>151.5</v>
      </c>
      <c r="M9" s="9">
        <f>VLOOKUP($A9,'8'!$B$10:$D$75,3,FALSE)</f>
        <v>0</v>
      </c>
      <c r="N9" s="9">
        <f>VLOOKUP($A9,'9'!$B$10:$D$75,3,FALSE)</f>
        <v>146.5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149</v>
      </c>
      <c r="S9" s="9">
        <f>VLOOKUP(A9,Formelhilfe!$A$15:$O$74,15,FALSE)</f>
        <v>2</v>
      </c>
      <c r="T9" s="10">
        <f>SUM(L9:Q9)</f>
        <v>298</v>
      </c>
      <c r="U9" s="10">
        <f>IF(V9&gt;0,W9/V9,0)</f>
        <v>115.39999999999999</v>
      </c>
      <c r="V9" s="9">
        <f>VLOOKUP(A9,Formelhilfe!$A$15:$P$74,16,FALSE)</f>
        <v>7</v>
      </c>
      <c r="W9" s="11">
        <f>SUM(C9:H9,L9:Q9)</f>
        <v>807.8</v>
      </c>
    </row>
    <row r="10" spans="1:23" ht="20.25" customHeight="1" x14ac:dyDescent="0.35">
      <c r="A10" s="180" t="s">
        <v>133</v>
      </c>
      <c r="B10" s="92" t="str">
        <f>VLOOKUP(A10,'Wettkampf 1'!$B$16:$C$75,2,FALSE)</f>
        <v xml:space="preserve">Esterwegen </v>
      </c>
      <c r="C10" s="9">
        <f>VLOOKUP(A10,'Wettkampf 1'!$B$16:$D$75,3,FALSE)</f>
        <v>146.80000000000001</v>
      </c>
      <c r="D10" s="9">
        <f>VLOOKUP($A10,'2'!$B$16:$D$75,3,FALSE)</f>
        <v>137.1</v>
      </c>
      <c r="E10" s="9">
        <f>VLOOKUP($A10,'3'!$B$10:$D$75,3,FALSE)</f>
        <v>121.5</v>
      </c>
      <c r="F10" s="9">
        <f>VLOOKUP($A10,'4'!$B$10:$D$75,3,FALSE)</f>
        <v>105.7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127.77499999999999</v>
      </c>
      <c r="J10" s="9">
        <f>VLOOKUP(A10,Formelhilfe!$A$15:$H$74,8,FALSE)</f>
        <v>4</v>
      </c>
      <c r="K10" s="10">
        <f>SUM(C10:H10)</f>
        <v>511.09999999999997</v>
      </c>
      <c r="L10" s="9">
        <f>VLOOKUP($A10,'7'!$B$10:$D$75,3,FALSE)</f>
        <v>0</v>
      </c>
      <c r="M10" s="9">
        <f>VLOOKUP($A10,'8'!$B$10:$D$75,3,FALSE)</f>
        <v>139.5</v>
      </c>
      <c r="N10" s="9">
        <f>VLOOKUP($A10,'9'!$B$10:$D$75,3,FALSE)</f>
        <v>143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141.25</v>
      </c>
      <c r="S10" s="9">
        <f>VLOOKUP(A10,Formelhilfe!$A$15:$O$74,15,FALSE)</f>
        <v>2</v>
      </c>
      <c r="T10" s="10">
        <f>SUM(L10:Q10)</f>
        <v>282.5</v>
      </c>
      <c r="U10" s="10">
        <f>IF(V10&gt;0,W10/V10,0)</f>
        <v>132.26666666666665</v>
      </c>
      <c r="V10" s="9">
        <f>VLOOKUP(A10,Formelhilfe!$A$15:$P$74,16,FALSE)</f>
        <v>6</v>
      </c>
      <c r="W10" s="11">
        <f>SUM(C10:H10,L10:Q10)</f>
        <v>793.59999999999991</v>
      </c>
    </row>
    <row r="11" spans="1:23" ht="20.25" customHeight="1" x14ac:dyDescent="0.35">
      <c r="A11" s="180" t="s">
        <v>134</v>
      </c>
      <c r="B11" s="92" t="str">
        <f>VLOOKUP(A11,'Wettkampf 1'!$B$16:$C$75,2,FALSE)</f>
        <v xml:space="preserve">Esterwegen </v>
      </c>
      <c r="C11" s="9">
        <f>VLOOKUP(A11,'Wettkampf 1'!$B$16:$D$75,3,FALSE)</f>
        <v>134</v>
      </c>
      <c r="D11" s="9">
        <f>VLOOKUP($A11,'2'!$B$16:$D$75,3,FALSE)</f>
        <v>139.5</v>
      </c>
      <c r="E11" s="9">
        <f>VLOOKUP($A11,'3'!$B$10:$D$75,3,FALSE)</f>
        <v>0</v>
      </c>
      <c r="F11" s="9">
        <f>VLOOKUP($A11,'4'!$B$10:$D$75,3,FALSE)</f>
        <v>145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139.5</v>
      </c>
      <c r="J11" s="9">
        <f>VLOOKUP(A11,Formelhilfe!$A$15:$H$74,8,FALSE)</f>
        <v>3</v>
      </c>
      <c r="K11" s="10">
        <f>SUM(C11:H11)</f>
        <v>418.5</v>
      </c>
      <c r="L11" s="9">
        <f>VLOOKUP($A11,'7'!$B$10:$D$75,3,FALSE)</f>
        <v>134.6</v>
      </c>
      <c r="M11" s="9">
        <f>VLOOKUP($A11,'8'!$B$10:$D$75,3,FALSE)</f>
        <v>0</v>
      </c>
      <c r="N11" s="9">
        <f>VLOOKUP($A11,'9'!$B$10:$D$75,3,FALSE)</f>
        <v>151.6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143.1</v>
      </c>
      <c r="S11" s="9">
        <f>VLOOKUP(A11,Formelhilfe!$A$15:$O$74,15,FALSE)</f>
        <v>2</v>
      </c>
      <c r="T11" s="10">
        <f>SUM(L11:Q11)</f>
        <v>286.2</v>
      </c>
      <c r="U11" s="10">
        <f>IF(V11&gt;0,W11/V11,0)</f>
        <v>140.94</v>
      </c>
      <c r="V11" s="9">
        <f>VLOOKUP(A11,Formelhilfe!$A$15:$P$74,16,FALSE)</f>
        <v>5</v>
      </c>
      <c r="W11" s="11">
        <f>SUM(C11:H11,L11:Q11)</f>
        <v>704.7</v>
      </c>
    </row>
    <row r="12" spans="1:23" ht="20.25" customHeight="1" x14ac:dyDescent="0.35">
      <c r="A12" s="180" t="s">
        <v>145</v>
      </c>
      <c r="B12" s="92" t="str">
        <f>VLOOKUP(A12,'Wettkampf 1'!$B$16:$C$75,2,FALSE)</f>
        <v>Lorup</v>
      </c>
      <c r="C12" s="9">
        <f>VLOOKUP(A12,'Wettkampf 1'!$B$16:$D$75,3,FALSE)</f>
        <v>87.5</v>
      </c>
      <c r="D12" s="9">
        <f>VLOOKUP($A12,'2'!$B$16:$D$75,3,FALSE)</f>
        <v>97.8</v>
      </c>
      <c r="E12" s="9">
        <f>VLOOKUP($A12,'3'!$B$10:$D$75,3,FALSE)</f>
        <v>0</v>
      </c>
      <c r="F12" s="9">
        <f>VLOOKUP($A12,'4'!$B$10:$D$75,3,FALSE)</f>
        <v>116.6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100.63333333333333</v>
      </c>
      <c r="J12" s="9">
        <f>VLOOKUP(A12,Formelhilfe!$A$15:$H$74,8,FALSE)</f>
        <v>3</v>
      </c>
      <c r="K12" s="10">
        <f>SUM(C12:H12)</f>
        <v>301.89999999999998</v>
      </c>
      <c r="L12" s="9">
        <f>VLOOKUP($A12,'7'!$B$10:$D$75,3,FALSE)</f>
        <v>108.7</v>
      </c>
      <c r="M12" s="9">
        <f>VLOOKUP($A12,'8'!$B$10:$D$75,3,FALSE)</f>
        <v>65.5</v>
      </c>
      <c r="N12" s="9">
        <f>VLOOKUP($A12,'9'!$B$10:$D$75,3,FALSE)</f>
        <v>127.1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100.43333333333332</v>
      </c>
      <c r="S12" s="9">
        <f>VLOOKUP(A12,Formelhilfe!$A$15:$O$74,15,FALSE)</f>
        <v>3</v>
      </c>
      <c r="T12" s="10">
        <f>SUM(L12:Q12)</f>
        <v>301.29999999999995</v>
      </c>
      <c r="U12" s="10">
        <f>IF(V12&gt;0,W12/V12,0)</f>
        <v>100.53333333333332</v>
      </c>
      <c r="V12" s="9">
        <f>VLOOKUP(A12,Formelhilfe!$A$15:$P$74,16,FALSE)</f>
        <v>6</v>
      </c>
      <c r="W12" s="11">
        <f>SUM(C12:H12,L12:Q12)</f>
        <v>603.19999999999993</v>
      </c>
    </row>
    <row r="13" spans="1:23" ht="20.25" customHeight="1" x14ac:dyDescent="0.35">
      <c r="A13" s="180" t="s">
        <v>140</v>
      </c>
      <c r="B13" s="92" t="str">
        <f>VLOOKUP(A13,'Wettkampf 1'!$B$16:$C$75,2,FALSE)</f>
        <v>Lorup</v>
      </c>
      <c r="C13" s="9">
        <f>VLOOKUP(A13,'Wettkampf 1'!$B$16:$D$75,3,FALSE)</f>
        <v>178.4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172</v>
      </c>
      <c r="H13" s="9">
        <f>VLOOKUP($A13,'6'!$B$10:$D$75,3,FALSE)</f>
        <v>0</v>
      </c>
      <c r="I13" s="9">
        <f>IF(J13 &gt; 0,K13/J13,0)</f>
        <v>175.2</v>
      </c>
      <c r="J13" s="9">
        <f>VLOOKUP(A13,Formelhilfe!$A$15:$H$74,8,FALSE)</f>
        <v>2</v>
      </c>
      <c r="K13" s="10">
        <f>SUM(C13:H13)</f>
        <v>350.4</v>
      </c>
      <c r="L13" s="9">
        <f>VLOOKUP($A13,'7'!$B$10:$D$75,3,FALSE)</f>
        <v>171.1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171.1</v>
      </c>
      <c r="S13" s="9">
        <f>VLOOKUP(A13,Formelhilfe!$A$15:$O$74,15,FALSE)</f>
        <v>1</v>
      </c>
      <c r="T13" s="10">
        <f>SUM(L13:Q13)</f>
        <v>171.1</v>
      </c>
      <c r="U13" s="10">
        <f>IF(V13&gt;0,W13/V13,0)</f>
        <v>173.83333333333334</v>
      </c>
      <c r="V13" s="9">
        <f>VLOOKUP(A13,Formelhilfe!$A$15:$P$74,16,FALSE)</f>
        <v>3</v>
      </c>
      <c r="W13" s="11">
        <f>SUM(C13:H13,L13:Q13)</f>
        <v>521.5</v>
      </c>
    </row>
    <row r="14" spans="1:23" ht="20.25" customHeight="1" x14ac:dyDescent="0.35">
      <c r="A14" s="180" t="s">
        <v>165</v>
      </c>
      <c r="B14" s="92" t="str">
        <f>VLOOKUP(A14,'Wettkampf 1'!$B$16:$C$75,2,FALSE)</f>
        <v>Lorup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97.6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97.6</v>
      </c>
      <c r="J14" s="9">
        <f>VLOOKUP(A14,Formelhilfe!$A$15:$H$74,8,FALSE)</f>
        <v>1</v>
      </c>
      <c r="K14" s="10">
        <f>SUM(C14:H14)</f>
        <v>97.6</v>
      </c>
      <c r="L14" s="9">
        <f>VLOOKUP($A14,'7'!$B$10:$D$75,3,FALSE)</f>
        <v>81.599999999999994</v>
      </c>
      <c r="M14" s="9">
        <f>VLOOKUP($A14,'8'!$B$10:$D$75,3,FALSE)</f>
        <v>95.3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88.449999999999989</v>
      </c>
      <c r="S14" s="9">
        <f>VLOOKUP(A14,Formelhilfe!$A$15:$O$74,15,FALSE)</f>
        <v>2</v>
      </c>
      <c r="T14" s="10">
        <f>SUM(L14:Q14)</f>
        <v>176.89999999999998</v>
      </c>
      <c r="U14" s="10">
        <f>IF(V14&gt;0,W14/V14,0)</f>
        <v>91.5</v>
      </c>
      <c r="V14" s="9">
        <f>VLOOKUP(A14,Formelhilfe!$A$15:$P$74,16,FALSE)</f>
        <v>3</v>
      </c>
      <c r="W14" s="11">
        <f>SUM(C14:H14,L14:Q14)</f>
        <v>274.5</v>
      </c>
    </row>
    <row r="15" spans="1:23" ht="20.25" customHeight="1" x14ac:dyDescent="0.35">
      <c r="A15" s="180" t="s">
        <v>169</v>
      </c>
      <c r="B15" s="92" t="str">
        <f>VLOOKUP(A15,'Wettkampf 1'!$B$16:$C$75,2,FALSE)</f>
        <v>Spahnharrenstätte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0</v>
      </c>
      <c r="J15" s="9">
        <f>VLOOKUP(A15,Formelhilfe!$A$15:$H$74,8,FALSE)</f>
        <v>0</v>
      </c>
      <c r="K15" s="10">
        <f>SUM(C15:H15)</f>
        <v>0</v>
      </c>
      <c r="L15" s="9">
        <f>VLOOKUP($A15,'7'!$B$10:$D$75,3,FALSE)</f>
        <v>109.4</v>
      </c>
      <c r="M15" s="9">
        <f>VLOOKUP($A15,'8'!$B$10:$D$75,3,FALSE)</f>
        <v>139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124.2</v>
      </c>
      <c r="S15" s="9">
        <f>VLOOKUP(A15,Formelhilfe!$A$15:$O$74,15,FALSE)</f>
        <v>2</v>
      </c>
      <c r="T15" s="10">
        <f>SUM(L15:Q15)</f>
        <v>248.4</v>
      </c>
      <c r="U15" s="10">
        <f>IF(V15&gt;0,W15/V15,0)</f>
        <v>124.2</v>
      </c>
      <c r="V15" s="9">
        <f>VLOOKUP(A15,Formelhilfe!$A$15:$P$74,16,FALSE)</f>
        <v>2</v>
      </c>
      <c r="W15" s="11">
        <f>SUM(C15:H15,L15:Q15)</f>
        <v>248.4</v>
      </c>
    </row>
    <row r="16" spans="1:23" ht="20.25" customHeight="1" x14ac:dyDescent="0.35">
      <c r="A16" s="180" t="s">
        <v>146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183.3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183.3</v>
      </c>
      <c r="J16" s="9">
        <f>VLOOKUP(A16,Formelhilfe!$A$15:$H$74,8,FALSE)</f>
        <v>1</v>
      </c>
      <c r="K16" s="10">
        <f>SUM(C16:H16)</f>
        <v>183.3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183.3</v>
      </c>
      <c r="V16" s="9">
        <f>VLOOKUP(A16,Formelhilfe!$A$15:$P$74,16,FALSE)</f>
        <v>1</v>
      </c>
      <c r="W16" s="11">
        <f>SUM(C16:H16,L16:Q16)</f>
        <v>183.3</v>
      </c>
    </row>
    <row r="17" spans="1:45" ht="20.25" customHeight="1" x14ac:dyDescent="0.35">
      <c r="A17" s="180" t="s">
        <v>147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178.1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178.1</v>
      </c>
      <c r="J17" s="9">
        <f>VLOOKUP(A17,Formelhilfe!$A$15:$H$74,8,FALSE)</f>
        <v>1</v>
      </c>
      <c r="K17" s="10">
        <f>SUM(C17:H17)</f>
        <v>178.1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178.1</v>
      </c>
      <c r="V17" s="9">
        <f>VLOOKUP(A17,Formelhilfe!$A$15:$P$74,16,FALSE)</f>
        <v>1</v>
      </c>
      <c r="W17" s="11">
        <f>SUM(C17:H17,L17:Q17)</f>
        <v>178.1</v>
      </c>
    </row>
    <row r="18" spans="1:45" ht="20.25" customHeight="1" x14ac:dyDescent="0.35">
      <c r="A18" s="180" t="s">
        <v>138</v>
      </c>
      <c r="B18" s="92" t="str">
        <f>VLOOKUP(A18,'Wettkampf 1'!$B$16:$C$75,2,FALSE)</f>
        <v>Spahnharrenstätte</v>
      </c>
      <c r="C18" s="9">
        <f>VLOOKUP(A18,'Wettkampf 1'!$B$16:$D$75,3,FALSE)</f>
        <v>158.30000000000001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158.30000000000001</v>
      </c>
      <c r="J18" s="9">
        <f>VLOOKUP(A18,Formelhilfe!$A$15:$H$74,8,FALSE)</f>
        <v>1</v>
      </c>
      <c r="K18" s="10">
        <f>SUM(C18:H18)</f>
        <v>158.30000000000001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158.30000000000001</v>
      </c>
      <c r="V18" s="9">
        <f>VLOOKUP(A18,Formelhilfe!$A$15:$P$74,16,FALSE)</f>
        <v>1</v>
      </c>
      <c r="W18" s="11">
        <f>SUM(C18:H18,L18:Q18)</f>
        <v>158.30000000000001</v>
      </c>
    </row>
    <row r="19" spans="1:45" ht="20.25" customHeight="1" x14ac:dyDescent="0.35">
      <c r="A19" s="180" t="s">
        <v>49</v>
      </c>
      <c r="B19" s="92" t="str">
        <f>VLOOKUP(A19,'Wettkampf 1'!$B$16:$C$75,2,FALSE)</f>
        <v xml:space="preserve">Esterwegen 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130.1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130.1</v>
      </c>
      <c r="J19" s="9">
        <f>VLOOKUP(A19,Formelhilfe!$A$15:$H$74,8,FALSE)</f>
        <v>1</v>
      </c>
      <c r="K19" s="10">
        <f>SUM(C19:H19)</f>
        <v>130.1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130.1</v>
      </c>
      <c r="V19" s="9">
        <f>VLOOKUP(A19,Formelhilfe!$A$15:$P$74,16,FALSE)</f>
        <v>1</v>
      </c>
      <c r="W19" s="11">
        <f>SUM(C19:H19,L19:Q19)</f>
        <v>130.1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0" t="s">
        <v>171</v>
      </c>
      <c r="B20" s="92" t="str">
        <f>VLOOKUP(A20,'Wettkampf 1'!$B$16:$C$75,2,FALSE)</f>
        <v>Lorup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109.8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109.8</v>
      </c>
      <c r="S20" s="9">
        <f>VLOOKUP(A20,Formelhilfe!$A$15:$O$74,15,FALSE)</f>
        <v>1</v>
      </c>
      <c r="T20" s="10">
        <f>SUM(L20:Q20)</f>
        <v>109.8</v>
      </c>
      <c r="U20" s="10">
        <f>IF(V20&gt;0,W20/V20,0)</f>
        <v>109.8</v>
      </c>
      <c r="V20" s="9">
        <f>VLOOKUP(A20,Formelhilfe!$A$15:$P$74,16,FALSE)</f>
        <v>1</v>
      </c>
      <c r="W20" s="11">
        <f>SUM(C20:H20,L20:Q20)</f>
        <v>109.8</v>
      </c>
    </row>
    <row r="21" spans="1:45" ht="20.25" customHeight="1" x14ac:dyDescent="0.35">
      <c r="A21" s="180" t="s">
        <v>170</v>
      </c>
      <c r="B21" s="92" t="str">
        <f>VLOOKUP(A21,'Wettkampf 1'!$B$16:$C$75,2,FALSE)</f>
        <v>Börgermoor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102.4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102.4</v>
      </c>
      <c r="S21" s="9">
        <f>VLOOKUP(A21,Formelhilfe!$A$15:$O$74,15,FALSE)</f>
        <v>1</v>
      </c>
      <c r="T21" s="10">
        <f>SUM(L21:Q21)</f>
        <v>102.4</v>
      </c>
      <c r="U21" s="10">
        <f>IF(V21&gt;0,W21/V21,0)</f>
        <v>102.4</v>
      </c>
      <c r="V21" s="9">
        <f>VLOOKUP(A21,Formelhilfe!$A$15:$P$74,16,FALSE)</f>
        <v>1</v>
      </c>
      <c r="W21" s="11">
        <f>SUM(C21:H21,L21:Q21)</f>
        <v>102.4</v>
      </c>
    </row>
    <row r="22" spans="1:45" ht="20.25" customHeight="1" x14ac:dyDescent="0.35">
      <c r="A22" s="180" t="s">
        <v>166</v>
      </c>
      <c r="B22" s="92" t="str">
        <f>VLOOKUP(A22,'Wettkampf 1'!$B$16:$C$75,2,FALSE)</f>
        <v>Lorup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73.599999999999994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73.599999999999994</v>
      </c>
      <c r="J22" s="9">
        <f>VLOOKUP(A22,Formelhilfe!$A$15:$H$74,8,FALSE)</f>
        <v>1</v>
      </c>
      <c r="K22" s="10">
        <f>SUM(C22:H22)</f>
        <v>73.599999999999994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73.599999999999994</v>
      </c>
      <c r="V22" s="9">
        <f>VLOOKUP(A22,Formelhilfe!$A$15:$P$74,16,FALSE)</f>
        <v>1</v>
      </c>
      <c r="W22" s="11">
        <f>SUM(C22:H22,L22:Q22)</f>
        <v>73.599999999999994</v>
      </c>
    </row>
    <row r="23" spans="1:45" ht="20.25" customHeight="1" x14ac:dyDescent="0.35">
      <c r="A23" s="180" t="s">
        <v>71</v>
      </c>
      <c r="B23" s="92" t="str">
        <f>VLOOKUP(A23,'Wettkampf 1'!$B$16:$C$75,2,FALSE)</f>
        <v>Spahnharrenstätte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80" t="s">
        <v>72</v>
      </c>
      <c r="B24" s="92" t="str">
        <f>VLOOKUP(A24,'Wettkampf 1'!$B$16:$C$75,2,FALSE)</f>
        <v>Spahnharrenstätte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80" t="s">
        <v>73</v>
      </c>
      <c r="B25" s="92" t="str">
        <f>VLOOKUP(A25,'Wettkampf 1'!$B$16:$C$75,2,FALSE)</f>
        <v>Lähden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80" t="s">
        <v>74</v>
      </c>
      <c r="B26" s="92" t="str">
        <f>VLOOKUP(A26,'Wettkampf 1'!$B$16:$C$75,2,FALSE)</f>
        <v>Lähden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80" t="s">
        <v>75</v>
      </c>
      <c r="B27" s="92" t="str">
        <f>VLOOKUP(A27,'Wettkampf 1'!$B$16:$C$75,2,FALSE)</f>
        <v>Börgermoor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80" t="s">
        <v>76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80" t="s">
        <v>77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80" t="s">
        <v>78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80" t="s">
        <v>79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80" t="s">
        <v>80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80" t="s">
        <v>81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80" t="s">
        <v>82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80" t="s">
        <v>50</v>
      </c>
      <c r="B35" s="92" t="str">
        <f>VLOOKUP(A35,'Wettkampf 1'!$B$16:$C$75,2,FALSE)</f>
        <v>Verein VI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80" t="s">
        <v>83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80" t="s">
        <v>84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80" t="s">
        <v>85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80" t="s">
        <v>86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80" t="s">
        <v>87</v>
      </c>
      <c r="B40" s="92" t="str">
        <f>VLOOKUP(A40,'Wettkampf 1'!$B$16:$C$75,2,FALSE)</f>
        <v>Verein VII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80" t="s">
        <v>88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80" t="s">
        <v>102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80" t="s">
        <v>103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80" t="s">
        <v>104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80" t="s">
        <v>105</v>
      </c>
      <c r="B45" s="92" t="str">
        <f>VLOOKUP(A45,'Wettkampf 1'!$B$16:$C$75,2,FALSE)</f>
        <v>Verein VIII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80" t="s">
        <v>106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80" t="s">
        <v>107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80" t="s">
        <v>108</v>
      </c>
      <c r="B48" s="92" t="str">
        <f>VLOOKUP(A48,'Wettkampf 1'!$B$16:$C$75,2,FALSE)</f>
        <v>Verein IX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80" t="s">
        <v>109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80" t="s">
        <v>110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80" t="s">
        <v>111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80" t="s">
        <v>112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80" t="s">
        <v>113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80" t="s">
        <v>114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80" t="s">
        <v>115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80" t="s">
        <v>116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80" t="s">
        <v>117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80" t="s">
        <v>118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80" t="s">
        <v>119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80" t="s">
        <v>120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80" t="s">
        <v>121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8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3</v>
      </c>
      <c r="P3" s="13">
        <f t="shared" ref="P3:P13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7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Börgermoor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90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89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90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90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80" t="s">
        <v>133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6</v>
      </c>
    </row>
    <row r="16" spans="1:21" ht="15.75" x14ac:dyDescent="0.25">
      <c r="A16" s="180" t="s">
        <v>134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1</v>
      </c>
      <c r="J16" s="13">
        <f>IF('8'!$D17&gt;0,1,0)</f>
        <v>0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ref="P16:P44" si="3">O16+H16</f>
        <v>5</v>
      </c>
    </row>
    <row r="17" spans="1:16" ht="15.75" x14ac:dyDescent="0.25">
      <c r="A17" s="180" t="s">
        <v>135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8</v>
      </c>
    </row>
    <row r="18" spans="1:16" ht="15.75" x14ac:dyDescent="0.25">
      <c r="A18" s="180" t="s">
        <v>136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3</v>
      </c>
      <c r="P18" s="13">
        <f t="shared" si="3"/>
        <v>8</v>
      </c>
    </row>
    <row r="19" spans="1:16" ht="15.75" x14ac:dyDescent="0.25">
      <c r="A19" s="180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80" t="s">
        <v>131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75" x14ac:dyDescent="0.25">
      <c r="A21" s="180" t="s">
        <v>140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2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3</v>
      </c>
    </row>
    <row r="22" spans="1:16" ht="15.75" x14ac:dyDescent="0.25">
      <c r="A22" s="180" t="s">
        <v>141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8</v>
      </c>
    </row>
    <row r="23" spans="1:16" ht="15.75" x14ac:dyDescent="0.25">
      <c r="A23" s="180" t="s">
        <v>144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3</v>
      </c>
      <c r="P23" s="13">
        <f t="shared" si="3"/>
        <v>7</v>
      </c>
    </row>
    <row r="24" spans="1:16" ht="15.75" x14ac:dyDescent="0.25">
      <c r="A24" s="180" t="s">
        <v>143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75" x14ac:dyDescent="0.25">
      <c r="A25" s="180" t="s">
        <v>137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7</v>
      </c>
    </row>
    <row r="26" spans="1:16" ht="15.75" x14ac:dyDescent="0.25">
      <c r="A26" s="180" t="s">
        <v>169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2</v>
      </c>
    </row>
    <row r="27" spans="1:16" ht="15.75" x14ac:dyDescent="0.25">
      <c r="A27" s="180" t="s">
        <v>138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80" t="s">
        <v>71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80" t="s">
        <v>72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80" t="s">
        <v>139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7</v>
      </c>
    </row>
    <row r="31" spans="1:16" ht="15.75" x14ac:dyDescent="0.25">
      <c r="A31" s="180" t="s">
        <v>146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80" t="s">
        <v>147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80" t="s">
        <v>73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80" t="s">
        <v>74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80" t="s">
        <v>170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1</v>
      </c>
    </row>
    <row r="36" spans="1:16" ht="15.75" x14ac:dyDescent="0.25">
      <c r="A36" s="180" t="s">
        <v>75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80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80" t="s">
        <v>77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0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80" t="s">
        <v>79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80" t="s">
        <v>80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80" t="s">
        <v>81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80" t="s">
        <v>82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80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80" t="s">
        <v>83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80" t="s">
        <v>84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80" t="s">
        <v>85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80" t="s">
        <v>86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80" t="s">
        <v>87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80" t="s">
        <v>88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80" t="s">
        <v>102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80" t="s">
        <v>103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80" t="s">
        <v>104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80" t="s">
        <v>105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80" t="s">
        <v>106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80" t="s">
        <v>107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80" t="s">
        <v>108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80" t="s">
        <v>145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3</v>
      </c>
      <c r="P58" s="13">
        <f t="shared" si="4"/>
        <v>6</v>
      </c>
    </row>
    <row r="59" spans="1:16" ht="15.75" x14ac:dyDescent="0.25">
      <c r="A59" s="180" t="s">
        <v>165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1</v>
      </c>
      <c r="J59" s="13">
        <f>IF('8'!$D60&gt;0,1,0)</f>
        <v>1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2</v>
      </c>
      <c r="P59" s="13">
        <f t="shared" si="4"/>
        <v>3</v>
      </c>
    </row>
    <row r="60" spans="1:16" ht="15.75" x14ac:dyDescent="0.25">
      <c r="A60" s="180" t="s">
        <v>166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80" t="s">
        <v>171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1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1</v>
      </c>
      <c r="P61" s="13">
        <f t="shared" si="4"/>
        <v>1</v>
      </c>
    </row>
    <row r="62" spans="1:16" ht="15.75" x14ac:dyDescent="0.25">
      <c r="A62" s="180" t="s">
        <v>109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80" t="s">
        <v>110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80" t="s">
        <v>111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80" t="s">
        <v>112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80" t="s">
        <v>113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80" t="s">
        <v>114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80" t="s">
        <v>115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80" t="s">
        <v>116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80" t="s">
        <v>117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80" t="s">
        <v>118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80" t="s">
        <v>119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80" t="s">
        <v>120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80" t="s">
        <v>121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7</v>
      </c>
      <c r="G75" s="17">
        <f t="shared" si="7"/>
        <v>0</v>
      </c>
      <c r="H75" s="17">
        <f t="shared" ref="H75" si="8">SUM(H15:H74)</f>
        <v>56</v>
      </c>
      <c r="I75" s="17">
        <f t="shared" ref="I75" si="9">SUM(I15:I74)</f>
        <v>12</v>
      </c>
      <c r="J75" s="17">
        <f t="shared" ref="J75" si="10">SUM(J15:J74)</f>
        <v>12</v>
      </c>
      <c r="K75" s="17">
        <f t="shared" ref="K75" si="11">SUM(K15:K74)</f>
        <v>10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34</v>
      </c>
      <c r="P75" s="17">
        <f t="shared" ref="P75" si="16">SUM(P15:P74)</f>
        <v>90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0" t="s">
        <v>130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366.4</v>
      </c>
      <c r="H2" s="5">
        <f>VLOOKUP($B$2:$B$13,'6'!$B$2:$D$19,3,FALSE)</f>
        <v>0</v>
      </c>
      <c r="I2" s="5">
        <f>IF(Formelhilfe!H2 &gt; 0,J2/Formelhilfe!H2,0)</f>
        <v>483.41999999999996</v>
      </c>
      <c r="J2" s="5">
        <f>SUM(C2:H2)</f>
        <v>2417.1</v>
      </c>
      <c r="K2" s="5">
        <f>VLOOKUP($B$2:$B$13,'7'!$B$2:$D$19,3,FALSE)</f>
        <v>513.4</v>
      </c>
      <c r="L2" s="5">
        <f>VLOOKUP($B$2:$B$13,'8'!$B$2:$D$19,3,FALSE)</f>
        <v>516.6</v>
      </c>
      <c r="M2" s="5">
        <f>VLOOKUP($B$2:$B$13,'9'!$B$2:$D$19,3,FALSE)</f>
        <v>531.20000000000005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520.4</v>
      </c>
      <c r="R2" s="5">
        <f>SUM(K2:P2)</f>
        <v>1561.2</v>
      </c>
      <c r="S2" s="5">
        <f>IF(Formelhilfe!P2&gt;0,T2/Formelhilfe!P2,0)</f>
        <v>497.28750000000002</v>
      </c>
      <c r="T2" s="6">
        <f>SUM(C2:H2,K2:P2)</f>
        <v>3978.3</v>
      </c>
    </row>
    <row r="3" spans="1:20" ht="23.25" customHeight="1" x14ac:dyDescent="0.3">
      <c r="A3" s="12"/>
      <c r="B3" s="180" t="s">
        <v>122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484.3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2174.9</v>
      </c>
      <c r="K3" s="5">
        <f>VLOOKUP($B$2:$B$13,'7'!$B$2:$D$19,3,FALSE)</f>
        <v>437.4</v>
      </c>
      <c r="L3" s="5">
        <f>VLOOKUP($B$2:$B$13,'8'!$B$2:$D$19,3,FALSE)</f>
        <v>452.5</v>
      </c>
      <c r="M3" s="5">
        <f>VLOOKUP($B$2:$B$13,'9'!$B$2:$D$19,3,FALSE)</f>
        <v>405.1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1295</v>
      </c>
      <c r="S3" s="5">
        <f>IF(Formelhilfe!P12&gt;0,T3/Formelhilfe!P12,0)</f>
        <v>0</v>
      </c>
      <c r="T3" s="6">
        <f>SUM(C3:H3,K3:P3)</f>
        <v>3469.9</v>
      </c>
    </row>
    <row r="4" spans="1:20" ht="23.25" customHeight="1" x14ac:dyDescent="0.3">
      <c r="A4" s="12"/>
      <c r="B4" s="180" t="s">
        <v>127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224.13999999999996</v>
      </c>
      <c r="J4" s="5">
        <f>SUM(C4:H4)</f>
        <v>1120.6999999999998</v>
      </c>
      <c r="K4" s="5">
        <f>VLOOKUP($B$2:$B$13,'7'!$B$2:$D$19,3,FALSE)</f>
        <v>193.9</v>
      </c>
      <c r="L4" s="5">
        <f>VLOOKUP($B$2:$B$13,'8'!$B$2:$D$19,3,FALSE)</f>
        <v>191.1</v>
      </c>
      <c r="M4" s="5">
        <f>VLOOKUP($B$2:$B$13,'9'!$B$2:$D$19,3,FALSE)</f>
        <v>192.9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192.63333333333333</v>
      </c>
      <c r="R4" s="5">
        <f>SUM(K4:P4)</f>
        <v>577.9</v>
      </c>
      <c r="S4" s="5">
        <f>IF(Formelhilfe!P4&gt;0,T4/Formelhilfe!P4,0)</f>
        <v>212.32499999999999</v>
      </c>
      <c r="T4" s="6">
        <f>SUM(C4:H4,K4:P4)</f>
        <v>1698.6</v>
      </c>
    </row>
    <row r="5" spans="1:20" ht="23.25" customHeight="1" x14ac:dyDescent="0.3">
      <c r="A5" s="12"/>
      <c r="B5" s="180" t="s">
        <v>125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117.7</v>
      </c>
      <c r="H5" s="5">
        <f>VLOOKUP($B$2:$B$13,'6'!$B$2:$D$19,3,FALSE)</f>
        <v>0</v>
      </c>
      <c r="I5" s="5">
        <f>IF(Formelhilfe!H3 &gt; 0,J5/Formelhilfe!H3,0)</f>
        <v>133.62</v>
      </c>
      <c r="J5" s="5">
        <f>SUM(C5:H5)</f>
        <v>668.1</v>
      </c>
      <c r="K5" s="5">
        <f>VLOOKUP($B$2:$B$13,'7'!$B$2:$D$19,3,FALSE)</f>
        <v>260.89999999999998</v>
      </c>
      <c r="L5" s="5">
        <f>VLOOKUP($B$2:$B$13,'8'!$B$2:$D$19,3,FALSE)</f>
        <v>139</v>
      </c>
      <c r="M5" s="5">
        <f>VLOOKUP($B$2:$B$13,'9'!$B$2:$D$19,3,FALSE)</f>
        <v>146.5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182.13333333333333</v>
      </c>
      <c r="R5" s="5">
        <f>SUM(K5:P5)</f>
        <v>546.4</v>
      </c>
      <c r="S5" s="5">
        <f>IF(Formelhilfe!P3&gt;0,T5/Formelhilfe!P3,0)</f>
        <v>151.8125</v>
      </c>
      <c r="T5" s="6">
        <f>SUM(C5:H5,K5:P5)</f>
        <v>1214.5</v>
      </c>
    </row>
    <row r="6" spans="1:20" ht="23.25" customHeight="1" x14ac:dyDescent="0.3">
      <c r="A6" s="12"/>
      <c r="B6" s="180" t="s">
        <v>123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102.4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34.133333333333333</v>
      </c>
      <c r="R6" s="5">
        <f>SUM(K6:P6)</f>
        <v>102.4</v>
      </c>
      <c r="S6" s="5">
        <f>IF(Formelhilfe!P5&gt;0,T6/Formelhilfe!P5,0)</f>
        <v>14.62857142857143</v>
      </c>
      <c r="T6" s="6">
        <f>SUM(C6:H6,K6:P6)</f>
        <v>102.4</v>
      </c>
    </row>
    <row r="7" spans="1:20" ht="23.25" customHeight="1" x14ac:dyDescent="0.3">
      <c r="A7" s="12"/>
      <c r="B7" s="180" t="s">
        <v>70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80" t="s">
        <v>90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80" t="s">
        <v>91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80" t="s">
        <v>92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80" t="s">
        <v>93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80" t="s">
        <v>94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80" t="s">
        <v>95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130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122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125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148</v>
      </c>
      <c r="AL5" s="164"/>
      <c r="AM5" s="99"/>
    </row>
    <row r="6" spans="1:41" ht="15" customHeight="1" x14ac:dyDescent="0.25">
      <c r="A6" s="90">
        <v>5</v>
      </c>
      <c r="B6" s="106" t="s">
        <v>123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70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149</v>
      </c>
      <c r="AL7" s="164"/>
      <c r="AM7" s="99"/>
    </row>
    <row r="8" spans="1:41" ht="15" customHeight="1" x14ac:dyDescent="0.25">
      <c r="A8" s="90">
        <v>7</v>
      </c>
      <c r="B8" s="106" t="s">
        <v>90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91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92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93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96</v>
      </c>
      <c r="T15" s="80"/>
      <c r="U15" s="80" t="s">
        <v>97</v>
      </c>
      <c r="V15" s="80"/>
      <c r="W15" s="80" t="s">
        <v>98</v>
      </c>
      <c r="X15" s="80"/>
      <c r="Y15" s="80" t="s">
        <v>99</v>
      </c>
      <c r="Z15" s="80"/>
      <c r="AA15" s="80" t="s">
        <v>100</v>
      </c>
      <c r="AB15" s="80"/>
      <c r="AC15" s="80" t="s">
        <v>101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133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134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135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136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131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140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141</v>
      </c>
      <c r="C23" s="92" t="str">
        <f>B3</f>
        <v>Lorup</v>
      </c>
      <c r="D23" s="92">
        <v>103.5</v>
      </c>
      <c r="E23" s="50" t="s">
        <v>132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144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143</v>
      </c>
      <c r="C25" s="92" t="str">
        <f>B3</f>
        <v>Lorup</v>
      </c>
      <c r="D25" s="92">
        <v>115.2</v>
      </c>
      <c r="E25" s="50" t="s">
        <v>142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137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169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138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71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72</v>
      </c>
      <c r="C30" s="92" t="str">
        <f>B4</f>
        <v>Spahnharrenstätte</v>
      </c>
      <c r="D30" s="92"/>
      <c r="E30" s="50" t="s">
        <v>132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139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146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147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73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74</v>
      </c>
      <c r="C35" s="92" t="str">
        <f>B5</f>
        <v>Lähden</v>
      </c>
      <c r="D35" s="92"/>
      <c r="E35" s="50" t="s">
        <v>132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170</v>
      </c>
      <c r="C36" s="92" t="str">
        <f>B6</f>
        <v>Börgermoor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75</v>
      </c>
      <c r="C37" s="92" t="str">
        <f>B6</f>
        <v>Börgermoor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76</v>
      </c>
      <c r="C38" s="92" t="str">
        <f>B6</f>
        <v>Börgermoor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77</v>
      </c>
      <c r="C39" s="92" t="str">
        <f>B6</f>
        <v>Börgermoor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Börgermoor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79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80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81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82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83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84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85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86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87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88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102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103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104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105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145</v>
      </c>
      <c r="C59" s="92" t="s">
        <v>122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165</v>
      </c>
      <c r="C60" s="92" t="s">
        <v>122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166</v>
      </c>
      <c r="C61" s="92" t="s">
        <v>122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171</v>
      </c>
      <c r="C62" s="92" t="s">
        <v>122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1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0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109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110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111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112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113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114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115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116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7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3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160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161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9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topLeftCell="A10"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162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163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164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9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7"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9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3" workbookViewId="0">
      <selection activeCell="D28" sqref="D2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366.4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484.3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117.7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184.6</v>
      </c>
      <c r="E18" s="82"/>
      <c r="F18" s="67">
        <f t="shared" si="0"/>
        <v>184.6</v>
      </c>
      <c r="G18" s="68">
        <f t="shared" si="1"/>
        <v>184.6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181.8</v>
      </c>
      <c r="E19" s="82"/>
      <c r="F19" s="67">
        <f t="shared" si="0"/>
        <v>181.8</v>
      </c>
      <c r="G19" s="68">
        <f t="shared" si="1"/>
        <v>181.8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124.4</v>
      </c>
      <c r="E21" s="82"/>
      <c r="F21" s="67">
        <f t="shared" si="0"/>
        <v>124.4</v>
      </c>
      <c r="G21" s="68">
        <f t="shared" si="1"/>
        <v>0</v>
      </c>
      <c r="H21" s="68">
        <f t="shared" si="2"/>
        <v>0</v>
      </c>
      <c r="I21" s="68">
        <f t="shared" si="3"/>
        <v>124.4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172</v>
      </c>
      <c r="E22" s="82"/>
      <c r="F22" s="67">
        <f t="shared" si="0"/>
        <v>172</v>
      </c>
      <c r="G22" s="68">
        <f t="shared" si="1"/>
        <v>0</v>
      </c>
      <c r="H22" s="68">
        <f t="shared" si="2"/>
        <v>0</v>
      </c>
      <c r="I22" s="68">
        <f t="shared" si="3"/>
        <v>172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141</v>
      </c>
      <c r="E23" s="82"/>
      <c r="F23" s="67">
        <f t="shared" si="0"/>
        <v>141</v>
      </c>
      <c r="G23" s="68">
        <f t="shared" si="1"/>
        <v>0</v>
      </c>
      <c r="H23" s="68">
        <f t="shared" si="2"/>
        <v>0</v>
      </c>
      <c r="I23" s="68">
        <f t="shared" si="3"/>
        <v>141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171.3</v>
      </c>
      <c r="E25" s="82"/>
      <c r="F25" s="67">
        <f t="shared" si="0"/>
        <v>171.3</v>
      </c>
      <c r="G25" s="68">
        <f t="shared" si="1"/>
        <v>0</v>
      </c>
      <c r="H25" s="68">
        <f t="shared" si="2"/>
        <v>0</v>
      </c>
      <c r="I25" s="68">
        <f t="shared" si="3"/>
        <v>171.3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117.7</v>
      </c>
      <c r="E26" s="82"/>
      <c r="F26" s="67">
        <f t="shared" si="0"/>
        <v>117.7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117.7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366.4</v>
      </c>
      <c r="H76" s="68">
        <f>SUM(H16:H75)</f>
        <v>5</v>
      </c>
      <c r="I76" s="68">
        <f>LARGE(I16:I75,1)+LARGE(I16:I75,2)+LARGE(I16:I75,3)</f>
        <v>484.3</v>
      </c>
      <c r="J76" s="68">
        <f>SUM(J16:J75)</f>
        <v>9</v>
      </c>
      <c r="K76" s="68">
        <f>LARGE(K16:K75,1)+LARGE(K16:K75,2)+LARGE(K16:K75,3)</f>
        <v>117.7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topLeftCell="A16"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E26" sqref="E2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437.4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260.89999999999998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193.9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134.6</v>
      </c>
      <c r="E17" s="82"/>
      <c r="F17" s="67">
        <f t="shared" ref="F17:F75" si="0">IF(E17="x","0",D17)</f>
        <v>134.6</v>
      </c>
      <c r="G17" s="68">
        <f t="shared" ref="G17:G75" si="1">IF(C17=$B$2,F17,0)</f>
        <v>134.6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186.8</v>
      </c>
      <c r="E19" s="82"/>
      <c r="F19" s="67">
        <f t="shared" si="0"/>
        <v>186.8</v>
      </c>
      <c r="G19" s="68">
        <f t="shared" si="1"/>
        <v>186.8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137.9</v>
      </c>
      <c r="E21" s="82"/>
      <c r="F21" s="67">
        <f t="shared" si="0"/>
        <v>137.9</v>
      </c>
      <c r="G21" s="68">
        <f t="shared" si="1"/>
        <v>0</v>
      </c>
      <c r="H21" s="68">
        <f t="shared" si="2"/>
        <v>0</v>
      </c>
      <c r="I21" s="68">
        <f t="shared" si="3"/>
        <v>137.9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171.1</v>
      </c>
      <c r="E22" s="82"/>
      <c r="F22" s="67">
        <f t="shared" si="0"/>
        <v>171.1</v>
      </c>
      <c r="G22" s="68">
        <f t="shared" si="1"/>
        <v>0</v>
      </c>
      <c r="H22" s="68">
        <f t="shared" si="2"/>
        <v>0</v>
      </c>
      <c r="I22" s="68">
        <f t="shared" si="3"/>
        <v>171.1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128.4</v>
      </c>
      <c r="E23" s="82"/>
      <c r="F23" s="67">
        <f t="shared" si="0"/>
        <v>128.4</v>
      </c>
      <c r="G23" s="68">
        <f t="shared" si="1"/>
        <v>0</v>
      </c>
      <c r="H23" s="68">
        <f t="shared" si="2"/>
        <v>0</v>
      </c>
      <c r="I23" s="68">
        <f t="shared" si="3"/>
        <v>128.4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120.5</v>
      </c>
      <c r="E24" s="82"/>
      <c r="F24" s="67">
        <f t="shared" si="0"/>
        <v>120.5</v>
      </c>
      <c r="G24" s="68">
        <f t="shared" si="1"/>
        <v>0</v>
      </c>
      <c r="H24" s="68">
        <f t="shared" si="2"/>
        <v>0</v>
      </c>
      <c r="I24" s="68">
        <f t="shared" si="3"/>
        <v>120.5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151.5</v>
      </c>
      <c r="E26" s="82"/>
      <c r="F26" s="67">
        <f t="shared" si="0"/>
        <v>151.5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151.5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109.4</v>
      </c>
      <c r="E27" s="82"/>
      <c r="F27" s="67">
        <f t="shared" si="0"/>
        <v>109.4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109.4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193.9</v>
      </c>
      <c r="E31" s="82"/>
      <c r="F31" s="67">
        <f t="shared" si="0"/>
        <v>193.9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108.7</v>
      </c>
      <c r="E59" s="82"/>
      <c r="F59" s="67">
        <f t="shared" si="0"/>
        <v>108.7</v>
      </c>
      <c r="G59" s="68">
        <f t="shared" si="1"/>
        <v>0</v>
      </c>
      <c r="H59" s="68">
        <f t="shared" si="2"/>
        <v>0</v>
      </c>
      <c r="I59" s="68">
        <f t="shared" si="3"/>
        <v>108.7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81.599999999999994</v>
      </c>
      <c r="E60" s="82"/>
      <c r="F60" s="67">
        <f t="shared" si="0"/>
        <v>81.599999999999994</v>
      </c>
      <c r="G60" s="68">
        <f t="shared" si="1"/>
        <v>0</v>
      </c>
      <c r="H60" s="68">
        <f t="shared" si="2"/>
        <v>0</v>
      </c>
      <c r="I60" s="68">
        <f t="shared" si="3"/>
        <v>81.599999999999994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513.4</v>
      </c>
      <c r="H76" s="68">
        <f>SUM(H16:H75)</f>
        <v>5</v>
      </c>
      <c r="I76" s="68">
        <f>LARGE(I16:I75,1)+LARGE(I16:I75,2)+LARGE(I16:I75,3)</f>
        <v>437.4</v>
      </c>
      <c r="J76" s="68">
        <f>SUM(J16:J75)</f>
        <v>9</v>
      </c>
      <c r="K76" s="68">
        <f>LARGE(K16:K75,1)+LARGE(K16:K75,2)+LARGE(K16:K75,3)</f>
        <v>260.89999999999998</v>
      </c>
      <c r="L76" s="68">
        <f>SUM(L16:L75)</f>
        <v>5</v>
      </c>
      <c r="M76" s="68">
        <f>LARGE(M16:M75,1)+LARGE(M16:M75,2)+LARGE(M16:M75,3)</f>
        <v>193.9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9" workbookViewId="0">
      <selection activeCell="E42" sqref="E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516.6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452.5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139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191.1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102.4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139.5</v>
      </c>
      <c r="E16" s="82"/>
      <c r="F16" s="67">
        <f>IF(E16="x","0",D16)</f>
        <v>139.5</v>
      </c>
      <c r="G16" s="68">
        <f>IF(C16=$B$2,F16,0)</f>
        <v>139.5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196.6</v>
      </c>
      <c r="E18" s="82"/>
      <c r="F18" s="67">
        <f t="shared" si="0"/>
        <v>196.6</v>
      </c>
      <c r="G18" s="68">
        <f t="shared" si="1"/>
        <v>196.6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180.5</v>
      </c>
      <c r="E19" s="82"/>
      <c r="F19" s="67">
        <f t="shared" si="0"/>
        <v>180.5</v>
      </c>
      <c r="G19" s="68">
        <f t="shared" si="1"/>
        <v>180.5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 t="s">
        <v>132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118.9</v>
      </c>
      <c r="E21" s="82" t="s">
        <v>132</v>
      </c>
      <c r="F21" s="67" t="str">
        <f t="shared" si="0"/>
        <v>0</v>
      </c>
      <c r="G21" s="68">
        <f t="shared" si="1"/>
        <v>0</v>
      </c>
      <c r="H21" s="68">
        <f t="shared" si="2"/>
        <v>0</v>
      </c>
      <c r="I21" s="68" t="str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 t="s">
        <v>132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129.6</v>
      </c>
      <c r="E23" s="82"/>
      <c r="F23" s="67">
        <f t="shared" si="0"/>
        <v>129.6</v>
      </c>
      <c r="G23" s="68">
        <f t="shared" si="1"/>
        <v>0</v>
      </c>
      <c r="H23" s="68">
        <f t="shared" si="2"/>
        <v>0</v>
      </c>
      <c r="I23" s="68">
        <f t="shared" si="3"/>
        <v>129.6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147.80000000000001</v>
      </c>
      <c r="E24" s="82"/>
      <c r="F24" s="67">
        <f t="shared" si="0"/>
        <v>147.80000000000001</v>
      </c>
      <c r="G24" s="68">
        <f t="shared" si="1"/>
        <v>0</v>
      </c>
      <c r="H24" s="68">
        <f t="shared" si="2"/>
        <v>0</v>
      </c>
      <c r="I24" s="68">
        <f t="shared" si="3"/>
        <v>147.80000000000001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175.1</v>
      </c>
      <c r="E25" s="82"/>
      <c r="F25" s="67">
        <f t="shared" si="0"/>
        <v>175.1</v>
      </c>
      <c r="G25" s="68">
        <f t="shared" si="1"/>
        <v>0</v>
      </c>
      <c r="H25" s="68">
        <f t="shared" si="2"/>
        <v>0</v>
      </c>
      <c r="I25" s="68">
        <f t="shared" si="3"/>
        <v>175.1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139</v>
      </c>
      <c r="E27" s="82"/>
      <c r="F27" s="67">
        <f t="shared" si="0"/>
        <v>139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139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 t="s">
        <v>132</v>
      </c>
      <c r="F29" s="67" t="str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 t="str">
        <f t="shared" si="5"/>
        <v>0</v>
      </c>
      <c r="L29" s="68">
        <f t="shared" si="6"/>
        <v>0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 t="s">
        <v>132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 t="str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191.1</v>
      </c>
      <c r="E31" s="82"/>
      <c r="F31" s="67">
        <f t="shared" si="0"/>
        <v>191.1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191.1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 t="s">
        <v>132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 t="s">
        <v>132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>
        <v>102.4</v>
      </c>
      <c r="E36" s="82"/>
      <c r="F36" s="67">
        <f t="shared" si="0"/>
        <v>102.4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102.4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 t="s">
        <v>132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 t="s">
        <v>132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65.5</v>
      </c>
      <c r="E59" s="82" t="s">
        <v>132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 t="str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95.3</v>
      </c>
      <c r="E60" s="82" t="s">
        <v>132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 t="str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516.6</v>
      </c>
      <c r="H76" s="68">
        <f>SUM(H16:H75)</f>
        <v>4</v>
      </c>
      <c r="I76" s="68">
        <f>LARGE(I16:I75,1)+LARGE(I16:I75,2)+LARGE(I16:I75,3)</f>
        <v>452.5</v>
      </c>
      <c r="J76" s="68">
        <f>SUM(J16:J75)</f>
        <v>5</v>
      </c>
      <c r="K76" s="68">
        <f>LARGE(K16:K75,1)+LARGE(K16:K75,2)+LARGE(K16:K75,3)</f>
        <v>139</v>
      </c>
      <c r="L76" s="68">
        <f>SUM(L16:L75)</f>
        <v>3</v>
      </c>
      <c r="M76" s="68">
        <f>LARGE(M16:M75,1)+LARGE(M16:M75,2)+LARGE(M16:M75,3)</f>
        <v>191.1</v>
      </c>
      <c r="N76" s="68">
        <f>SUM(N16:N75)</f>
        <v>3</v>
      </c>
      <c r="O76" s="68">
        <f>LARGE(O16:O75,1)+LARGE(O16:O75,2)+LARGE(O16:O75,3)</f>
        <v>102.4</v>
      </c>
      <c r="P76" s="68">
        <f>SUM(P16:P75)</f>
        <v>3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2025-03-02T14:33:06Z</dcterms:modified>
</cp:coreProperties>
</file>