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8.WK\"/>
    </mc:Choice>
  </mc:AlternateContent>
  <xr:revisionPtr revIDLastSave="0" documentId="13_ncr:1_{DA19ED83-7D69-4FCB-B05D-8053BC6CACC5}" xr6:coauthVersionLast="47" xr6:coauthVersionMax="47" xr10:uidLastSave="{00000000-0000-0000-0000-000000000000}"/>
  <bookViews>
    <workbookView xWindow="-577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8" i="18"/>
  <c r="C35" i="18"/>
  <c r="C23" i="18"/>
  <c r="C21" i="18"/>
  <c r="C25" i="18"/>
  <c r="C34" i="18"/>
  <c r="C3" i="18"/>
  <c r="C33" i="18"/>
  <c r="C2" i="18"/>
  <c r="C13" i="18"/>
  <c r="C6" i="18"/>
  <c r="C9" i="18"/>
  <c r="C12" i="18"/>
  <c r="C20" i="18"/>
  <c r="C14" i="18"/>
  <c r="C30" i="18"/>
  <c r="C16" i="18"/>
  <c r="C26" i="18"/>
  <c r="C4" i="18"/>
  <c r="C18" i="18"/>
  <c r="C5" i="18"/>
  <c r="C11" i="18"/>
  <c r="C7" i="18"/>
  <c r="C29" i="18"/>
  <c r="C17" i="18"/>
  <c r="C31" i="18"/>
  <c r="C36" i="18"/>
  <c r="C22" i="18"/>
  <c r="C27" i="18"/>
  <c r="C10" i="18"/>
  <c r="C37" i="18"/>
  <c r="C19" i="18"/>
  <c r="C28" i="18"/>
  <c r="C32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5" i="18"/>
  <c r="C57" i="18"/>
  <c r="D78" i="1" s="1"/>
  <c r="C58" i="18"/>
  <c r="D79" i="1" s="1"/>
  <c r="C59" i="18"/>
  <c r="D80" i="1" s="1"/>
  <c r="C60" i="18"/>
  <c r="D81" i="1" s="1"/>
  <c r="C61" i="18"/>
  <c r="D82" i="1" s="1"/>
  <c r="C24" i="18"/>
  <c r="B29" i="18"/>
  <c r="B10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3" i="2"/>
  <c r="Y53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P52" i="2"/>
  <c r="Q53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60" i="2"/>
  <c r="K61" i="2"/>
  <c r="K62" i="2"/>
  <c r="K71" i="2"/>
  <c r="K74" i="2"/>
  <c r="K75" i="2"/>
  <c r="J58" i="2"/>
  <c r="J59" i="2"/>
  <c r="J63" i="2"/>
  <c r="J71" i="2"/>
  <c r="I54" i="2"/>
  <c r="I55" i="2"/>
  <c r="I62" i="2"/>
  <c r="I63" i="2"/>
  <c r="I75" i="2"/>
  <c r="H59" i="2"/>
  <c r="H60" i="2"/>
  <c r="H61" i="2"/>
  <c r="H74" i="2"/>
  <c r="G58" i="2"/>
  <c r="G62" i="2"/>
  <c r="G71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J55" i="2" s="1"/>
  <c r="C54" i="2"/>
  <c r="V54" i="2" s="1"/>
  <c r="C53" i="2"/>
  <c r="R53" i="2" s="1"/>
  <c r="C52" i="2"/>
  <c r="K52" i="2" s="1"/>
  <c r="C51" i="2"/>
  <c r="C50" i="2"/>
  <c r="C49" i="2"/>
  <c r="B19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13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J75" i="17" l="1"/>
  <c r="I75" i="17"/>
  <c r="F75" i="17"/>
  <c r="O52" i="2"/>
  <c r="W53" i="2"/>
  <c r="H53" i="2"/>
  <c r="P55" i="2"/>
  <c r="M52" i="2"/>
  <c r="W55" i="2"/>
  <c r="AA52" i="2"/>
  <c r="H52" i="2"/>
  <c r="N55" i="2"/>
  <c r="V55" i="2"/>
  <c r="Z52" i="2"/>
  <c r="K54" i="2"/>
  <c r="M55" i="2"/>
  <c r="T55" i="2"/>
  <c r="X52" i="2"/>
  <c r="G54" i="2"/>
  <c r="K53" i="2"/>
  <c r="L54" i="2"/>
  <c r="X54" i="2"/>
  <c r="U54" i="2"/>
  <c r="X24" i="2"/>
  <c r="B4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17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14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S52" i="31" s="1"/>
  <c r="C52" i="25"/>
  <c r="Y52" i="2"/>
  <c r="N52" i="2"/>
  <c r="C52" i="23"/>
  <c r="C52" i="6"/>
  <c r="C52" i="24"/>
  <c r="P52" i="24" s="1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31" i="18"/>
  <c r="C53" i="27"/>
  <c r="C53" i="28"/>
  <c r="O53" i="28" s="1"/>
  <c r="C53" i="31"/>
  <c r="C53" i="25"/>
  <c r="W53" i="25" s="1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9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8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6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O55" i="32" s="1"/>
  <c r="C55" i="29"/>
  <c r="C55" i="26"/>
  <c r="Q55" i="26" s="1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59" i="1" s="1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5" i="18"/>
  <c r="C39" i="32"/>
  <c r="C39" i="31"/>
  <c r="AC39" i="31" s="1"/>
  <c r="C39" i="25"/>
  <c r="X39" i="25" s="1"/>
  <c r="B35" i="18"/>
  <c r="AD48" i="2"/>
  <c r="C48" i="32"/>
  <c r="S48" i="32" s="1"/>
  <c r="C48" i="30"/>
  <c r="C48" i="31"/>
  <c r="C48" i="26"/>
  <c r="C48" i="27"/>
  <c r="C48" i="23"/>
  <c r="C48" i="24"/>
  <c r="B37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C63" i="1" s="1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C71" i="1" s="1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C65" i="1" s="1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26" i="18"/>
  <c r="AL46" i="29"/>
  <c r="AK46" i="29"/>
  <c r="B2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6" i="18"/>
  <c r="C43" i="23"/>
  <c r="C51" i="27"/>
  <c r="C51" i="26"/>
  <c r="C51" i="28"/>
  <c r="AD51" i="28" s="1"/>
  <c r="C51" i="31"/>
  <c r="C51" i="25"/>
  <c r="C51" i="24"/>
  <c r="G51" i="24" s="1"/>
  <c r="C51" i="23"/>
  <c r="C51" i="32"/>
  <c r="S51" i="32" s="1"/>
  <c r="C51" i="29"/>
  <c r="B32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66" i="1" s="1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70" i="1" s="1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C72" i="1" s="1"/>
  <c r="S65" i="2"/>
  <c r="AA65" i="2"/>
  <c r="Q65" i="2"/>
  <c r="Y50" i="2"/>
  <c r="C50" i="32"/>
  <c r="C50" i="29"/>
  <c r="C50" i="26"/>
  <c r="C50" i="27"/>
  <c r="C50" i="28"/>
  <c r="C50" i="25"/>
  <c r="B28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2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18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27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62" i="1" s="1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AK22" i="23"/>
  <c r="AL22" i="23"/>
  <c r="AK20" i="25"/>
  <c r="AL20" i="25"/>
  <c r="AK41" i="27"/>
  <c r="AL41" i="27"/>
  <c r="AL32" i="32"/>
  <c r="AK32" i="32"/>
  <c r="AM32" i="32" s="1"/>
  <c r="AM25" i="23"/>
  <c r="AL50" i="24"/>
  <c r="AK50" i="24"/>
  <c r="AL47" i="26"/>
  <c r="AK47" i="26"/>
  <c r="AL25" i="23"/>
  <c r="AL48" i="24"/>
  <c r="AK48" i="24"/>
  <c r="S41" i="25"/>
  <c r="AL16" i="25"/>
  <c r="AK16" i="25"/>
  <c r="AM16" i="25" s="1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K47" i="29"/>
  <c r="AM22" i="31"/>
  <c r="T74" i="32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B7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11" i="18"/>
  <c r="C40" i="24"/>
  <c r="Y40" i="24" s="1"/>
  <c r="C39" i="27"/>
  <c r="N37" i="29"/>
  <c r="J35" i="23"/>
  <c r="N33" i="29"/>
  <c r="M31" i="32"/>
  <c r="C31" i="25"/>
  <c r="N31" i="25" s="1"/>
  <c r="AC31" i="32"/>
  <c r="B30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6" i="18"/>
  <c r="B20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12" i="18"/>
  <c r="C27" i="23"/>
  <c r="V27" i="23" s="1"/>
  <c r="C28" i="25"/>
  <c r="M28" i="25" s="1"/>
  <c r="C26" i="32"/>
  <c r="AD26" i="32" s="1"/>
  <c r="T28" i="32"/>
  <c r="B2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33" i="18"/>
  <c r="C23" i="25"/>
  <c r="C21" i="26"/>
  <c r="C24" i="24"/>
  <c r="Y24" i="24" s="1"/>
  <c r="C23" i="30"/>
  <c r="Z23" i="30" s="1"/>
  <c r="C24" i="29"/>
  <c r="Y24" i="29" s="1"/>
  <c r="C21" i="30"/>
  <c r="B21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33" i="18"/>
  <c r="C24" i="23"/>
  <c r="O24" i="23" s="1"/>
  <c r="C24" i="26"/>
  <c r="AC24" i="26" s="1"/>
  <c r="C24" i="27"/>
  <c r="X24" i="27" s="1"/>
  <c r="I37" i="27"/>
  <c r="I40" i="27"/>
  <c r="B3" i="18"/>
  <c r="C22" i="26"/>
  <c r="Y22" i="26" s="1"/>
  <c r="C22" i="28"/>
  <c r="X22" i="28" s="1"/>
  <c r="C23" i="29"/>
  <c r="L23" i="29" s="1"/>
  <c r="C21" i="31"/>
  <c r="O21" i="31" s="1"/>
  <c r="C25" i="32"/>
  <c r="AA25" i="32" s="1"/>
  <c r="B34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5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C17" i="32"/>
  <c r="T17" i="32" s="1"/>
  <c r="B23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12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5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19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D74" i="1"/>
  <c r="D70" i="1"/>
  <c r="D66" i="1"/>
  <c r="D62" i="1"/>
  <c r="M20" i="27"/>
  <c r="V48" i="27"/>
  <c r="AK19" i="27"/>
  <c r="AM19" i="27" s="1"/>
  <c r="AL29" i="27"/>
  <c r="AM29" i="27" s="1"/>
  <c r="AK42" i="27"/>
  <c r="AM42" i="27" s="1"/>
  <c r="AL47" i="27"/>
  <c r="P16" i="23"/>
  <c r="J23" i="23"/>
  <c r="E23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15" i="18"/>
  <c r="AB16" i="32"/>
  <c r="C69" i="6"/>
  <c r="T69" i="6" s="1"/>
  <c r="E15" i="18"/>
  <c r="N52" i="18"/>
  <c r="AD69" i="2"/>
  <c r="AB16" i="30"/>
  <c r="N19" i="18"/>
  <c r="G58" i="18"/>
  <c r="H79" i="1" s="1"/>
  <c r="G52" i="18"/>
  <c r="H73" i="1" s="1"/>
  <c r="G45" i="18"/>
  <c r="G32" i="18"/>
  <c r="G31" i="18"/>
  <c r="G26" i="18"/>
  <c r="O68" i="2"/>
  <c r="U69" i="2"/>
  <c r="C68" i="1"/>
  <c r="C64" i="1"/>
  <c r="AB17" i="29"/>
  <c r="G15" i="18"/>
  <c r="F52" i="18"/>
  <c r="H41" i="18"/>
  <c r="H10" i="18"/>
  <c r="H11" i="18"/>
  <c r="H20" i="18"/>
  <c r="H34" i="18"/>
  <c r="O48" i="18"/>
  <c r="N29" i="18"/>
  <c r="G13" i="18"/>
  <c r="G55" i="18"/>
  <c r="H76" i="1" s="1"/>
  <c r="G49" i="18"/>
  <c r="G41" i="18"/>
  <c r="G10" i="18"/>
  <c r="G11" i="18"/>
  <c r="G20" i="18"/>
  <c r="G34" i="18"/>
  <c r="N30" i="18"/>
  <c r="J68" i="2"/>
  <c r="B56" i="18"/>
  <c r="N57" i="18"/>
  <c r="N78" i="1" s="1"/>
  <c r="AB17" i="30"/>
  <c r="AA20" i="30"/>
  <c r="AB43" i="30"/>
  <c r="G54" i="18"/>
  <c r="G46" i="18"/>
  <c r="H32" i="18"/>
  <c r="H31" i="18"/>
  <c r="H26" i="18"/>
  <c r="H13" i="18"/>
  <c r="G8" i="18"/>
  <c r="N43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8" i="18"/>
  <c r="L6" i="18"/>
  <c r="L4" i="18"/>
  <c r="L36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30" i="18"/>
  <c r="AA70" i="2"/>
  <c r="G70" i="2"/>
  <c r="R70" i="2"/>
  <c r="M70" i="2"/>
  <c r="L69" i="2"/>
  <c r="P66" i="2"/>
  <c r="Z70" i="2"/>
  <c r="U70" i="2"/>
  <c r="AB66" i="2"/>
  <c r="W66" i="2"/>
  <c r="B15" i="18"/>
  <c r="D76" i="1"/>
  <c r="D72" i="1"/>
  <c r="D68" i="1"/>
  <c r="D64" i="1"/>
  <c r="D60" i="1"/>
  <c r="AA53" i="6"/>
  <c r="AA52" i="6"/>
  <c r="C66" i="23"/>
  <c r="F57" i="18"/>
  <c r="G78" i="1" s="1"/>
  <c r="F56" i="18"/>
  <c r="F21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29" i="18"/>
  <c r="M33" i="18"/>
  <c r="AB20" i="29"/>
  <c r="G24" i="18"/>
  <c r="G56" i="18"/>
  <c r="H77" i="1" s="1"/>
  <c r="G51" i="18"/>
  <c r="H72" i="1" s="1"/>
  <c r="H47" i="18"/>
  <c r="H43" i="18"/>
  <c r="H39" i="18"/>
  <c r="H19" i="18"/>
  <c r="H22" i="18"/>
  <c r="H29" i="18"/>
  <c r="H18" i="18"/>
  <c r="H30" i="18"/>
  <c r="H9" i="18"/>
  <c r="H33" i="18"/>
  <c r="O50" i="18"/>
  <c r="O40" i="18"/>
  <c r="O27" i="18"/>
  <c r="O5" i="18"/>
  <c r="O12" i="18"/>
  <c r="AB75" i="32"/>
  <c r="G60" i="18"/>
  <c r="H81" i="1" s="1"/>
  <c r="G53" i="18"/>
  <c r="H74" i="1" s="1"/>
  <c r="G50" i="18"/>
  <c r="H71" i="1" s="1"/>
  <c r="G43" i="18"/>
  <c r="G39" i="18"/>
  <c r="G19" i="18"/>
  <c r="G22" i="18"/>
  <c r="G29" i="18"/>
  <c r="G18" i="18"/>
  <c r="G30" i="18"/>
  <c r="G9" i="18"/>
  <c r="E21" i="18"/>
  <c r="C69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5" i="18"/>
  <c r="B55" i="18"/>
  <c r="W69" i="6"/>
  <c r="AA34" i="24"/>
  <c r="AA44" i="24"/>
  <c r="P15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5" i="18"/>
  <c r="P21" i="18"/>
  <c r="P24" i="18"/>
  <c r="P8" i="18"/>
  <c r="P34" i="18"/>
  <c r="P33" i="18"/>
  <c r="P13" i="18"/>
  <c r="P9" i="18"/>
  <c r="P20" i="18"/>
  <c r="P30" i="18"/>
  <c r="P26" i="18"/>
  <c r="P18" i="18"/>
  <c r="P11" i="18"/>
  <c r="P29" i="18"/>
  <c r="P31" i="18"/>
  <c r="P22" i="18"/>
  <c r="P10" i="18"/>
  <c r="P19" i="18"/>
  <c r="P32" i="18"/>
  <c r="P39" i="18"/>
  <c r="P41" i="18"/>
  <c r="P43" i="18"/>
  <c r="P50" i="18"/>
  <c r="P51" i="18"/>
  <c r="P3" i="18"/>
  <c r="P6" i="18"/>
  <c r="P14" i="18"/>
  <c r="P4" i="18"/>
  <c r="P7" i="18"/>
  <c r="P36" i="18"/>
  <c r="P37" i="18"/>
  <c r="P38" i="18"/>
  <c r="P42" i="18"/>
  <c r="P44" i="18"/>
  <c r="P45" i="18"/>
  <c r="P52" i="18"/>
  <c r="P53" i="18"/>
  <c r="P47" i="18"/>
  <c r="P54" i="18"/>
  <c r="P23" i="18"/>
  <c r="P2" i="18"/>
  <c r="P16" i="18"/>
  <c r="P17" i="18"/>
  <c r="P28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3" i="18"/>
  <c r="F35" i="18"/>
  <c r="F34" i="18"/>
  <c r="F3" i="18"/>
  <c r="F33" i="18"/>
  <c r="F2" i="18"/>
  <c r="F13" i="18"/>
  <c r="F6" i="18"/>
  <c r="F9" i="18"/>
  <c r="F12" i="18"/>
  <c r="F20" i="18"/>
  <c r="F14" i="18"/>
  <c r="F30" i="18"/>
  <c r="F16" i="18"/>
  <c r="F26" i="18"/>
  <c r="F4" i="18"/>
  <c r="F18" i="18"/>
  <c r="F5" i="18"/>
  <c r="F11" i="18"/>
  <c r="F7" i="18"/>
  <c r="F29" i="18"/>
  <c r="F17" i="18"/>
  <c r="F31" i="18"/>
  <c r="F36" i="18"/>
  <c r="F22" i="18"/>
  <c r="F27" i="18"/>
  <c r="F10" i="18"/>
  <c r="F37" i="18"/>
  <c r="F19" i="18"/>
  <c r="F28" i="18"/>
  <c r="F32" i="18"/>
  <c r="F38" i="18"/>
  <c r="F39" i="18"/>
  <c r="F40" i="18"/>
  <c r="F41" i="18"/>
  <c r="F42" i="18"/>
  <c r="F43" i="18"/>
  <c r="F44" i="18"/>
  <c r="F25" i="18"/>
  <c r="F47" i="18"/>
  <c r="AB44" i="24"/>
  <c r="F46" i="18"/>
  <c r="F15" i="18"/>
  <c r="F58" i="18"/>
  <c r="G79" i="1" s="1"/>
  <c r="F60" i="18"/>
  <c r="G81" i="1" s="1"/>
  <c r="F8" i="18"/>
  <c r="F45" i="18"/>
  <c r="F55" i="18"/>
  <c r="F53" i="18"/>
  <c r="F51" i="18"/>
  <c r="G72" i="1" s="1"/>
  <c r="F49" i="18"/>
  <c r="G70" i="1" s="1"/>
  <c r="P40" i="18"/>
  <c r="P2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8" i="18"/>
  <c r="Q23" i="18"/>
  <c r="Q35" i="18"/>
  <c r="Q25" i="18"/>
  <c r="Q3" i="18"/>
  <c r="Q2" i="18"/>
  <c r="Q6" i="18"/>
  <c r="Q12" i="18"/>
  <c r="Q14" i="18"/>
  <c r="Q16" i="18"/>
  <c r="Q4" i="18"/>
  <c r="Q5" i="18"/>
  <c r="Q7" i="18"/>
  <c r="Q17" i="18"/>
  <c r="Q36" i="18"/>
  <c r="Q27" i="18"/>
  <c r="Q37" i="18"/>
  <c r="Q28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1" i="18"/>
  <c r="Q33" i="18"/>
  <c r="Q9" i="18"/>
  <c r="Q30" i="18"/>
  <c r="Q18" i="18"/>
  <c r="Q29" i="18"/>
  <c r="Q22" i="18"/>
  <c r="Q19" i="18"/>
  <c r="Q39" i="18"/>
  <c r="Q49" i="18"/>
  <c r="Q61" i="18"/>
  <c r="Q82" i="1" s="1"/>
  <c r="Q43" i="18"/>
  <c r="Q51" i="18"/>
  <c r="Q57" i="18"/>
  <c r="Q78" i="1" s="1"/>
  <c r="Q24" i="18"/>
  <c r="Q34" i="18"/>
  <c r="Q20" i="18"/>
  <c r="Q11" i="18"/>
  <c r="Q10" i="18"/>
  <c r="Q41" i="18"/>
  <c r="Q45" i="18"/>
  <c r="AB48" i="32"/>
  <c r="AA40" i="32"/>
  <c r="AB34" i="32"/>
  <c r="AA19" i="32"/>
  <c r="AA16" i="32"/>
  <c r="Q47" i="18"/>
  <c r="AB21" i="32"/>
  <c r="Q13" i="18"/>
  <c r="Q26" i="18"/>
  <c r="Q31" i="18"/>
  <c r="Q32" i="18"/>
  <c r="Q53" i="18"/>
  <c r="AB17" i="32"/>
  <c r="AB28" i="32"/>
  <c r="AB33" i="32"/>
  <c r="F24" i="18"/>
  <c r="F59" i="18"/>
  <c r="G80" i="1" s="1"/>
  <c r="F48" i="18"/>
  <c r="P48" i="18"/>
  <c r="P27" i="18"/>
  <c r="AB16" i="23"/>
  <c r="AA52" i="24"/>
  <c r="AB38" i="25"/>
  <c r="G21" i="18"/>
  <c r="G23" i="18"/>
  <c r="H8" i="18"/>
  <c r="H35" i="18"/>
  <c r="H23" i="18"/>
  <c r="H21" i="18"/>
  <c r="H25" i="18"/>
  <c r="AA27" i="26"/>
  <c r="AB27" i="26"/>
  <c r="AB35" i="26"/>
  <c r="AB46" i="27"/>
  <c r="L35" i="18"/>
  <c r="L21" i="18"/>
  <c r="L24" i="18"/>
  <c r="L23" i="18"/>
  <c r="L34" i="18"/>
  <c r="L33" i="18"/>
  <c r="L13" i="18"/>
  <c r="L9" i="18"/>
  <c r="L20" i="18"/>
  <c r="L30" i="18"/>
  <c r="L26" i="18"/>
  <c r="L18" i="18"/>
  <c r="L11" i="18"/>
  <c r="L29" i="18"/>
  <c r="L31" i="18"/>
  <c r="L22" i="18"/>
  <c r="L10" i="18"/>
  <c r="L19" i="18"/>
  <c r="L32" i="18"/>
  <c r="L39" i="18"/>
  <c r="L41" i="18"/>
  <c r="L62" i="1" s="1"/>
  <c r="L43" i="18"/>
  <c r="L48" i="18"/>
  <c r="L49" i="18"/>
  <c r="L56" i="18"/>
  <c r="L25" i="18"/>
  <c r="L2" i="18"/>
  <c r="L12" i="18"/>
  <c r="L16" i="18"/>
  <c r="L5" i="18"/>
  <c r="L17" i="18"/>
  <c r="L27" i="18"/>
  <c r="L28" i="18"/>
  <c r="L40" i="18"/>
  <c r="L50" i="18"/>
  <c r="L51" i="18"/>
  <c r="L72" i="1" s="1"/>
  <c r="M8" i="18"/>
  <c r="M23" i="18"/>
  <c r="M21" i="18"/>
  <c r="M25" i="18"/>
  <c r="M3" i="18"/>
  <c r="M2" i="18"/>
  <c r="M6" i="18"/>
  <c r="M12" i="18"/>
  <c r="M14" i="18"/>
  <c r="M16" i="18"/>
  <c r="M4" i="18"/>
  <c r="M5" i="18"/>
  <c r="M7" i="18"/>
  <c r="M17" i="18"/>
  <c r="M36" i="18"/>
  <c r="M27" i="18"/>
  <c r="M37" i="18"/>
  <c r="M28" i="18"/>
  <c r="M38" i="18"/>
  <c r="M40" i="18"/>
  <c r="M42" i="18"/>
  <c r="M63" i="1" s="1"/>
  <c r="M44" i="18"/>
  <c r="M46" i="18"/>
  <c r="M48" i="18"/>
  <c r="M50" i="18"/>
  <c r="M52" i="18"/>
  <c r="M54" i="18"/>
  <c r="M56" i="18"/>
  <c r="M35" i="18"/>
  <c r="M34" i="18"/>
  <c r="M13" i="18"/>
  <c r="M20" i="18"/>
  <c r="M26" i="18"/>
  <c r="M11" i="18"/>
  <c r="M31" i="18"/>
  <c r="M10" i="18"/>
  <c r="M32" i="18"/>
  <c r="M41" i="18"/>
  <c r="M47" i="18"/>
  <c r="M55" i="18"/>
  <c r="M57" i="18"/>
  <c r="M78" i="1" s="1"/>
  <c r="M24" i="18"/>
  <c r="M49" i="18"/>
  <c r="AA22" i="28"/>
  <c r="AB27" i="28"/>
  <c r="N8" i="18"/>
  <c r="N23" i="18"/>
  <c r="N21" i="18"/>
  <c r="N25" i="18"/>
  <c r="N3" i="18"/>
  <c r="N2" i="18"/>
  <c r="N6" i="18"/>
  <c r="N12" i="18"/>
  <c r="N14" i="18"/>
  <c r="N16" i="18"/>
  <c r="N4" i="18"/>
  <c r="N5" i="18"/>
  <c r="N7" i="18"/>
  <c r="N17" i="18"/>
  <c r="N36" i="18"/>
  <c r="N27" i="18"/>
  <c r="N37" i="18"/>
  <c r="N28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35" i="18"/>
  <c r="N34" i="18"/>
  <c r="N13" i="18"/>
  <c r="N20" i="18"/>
  <c r="N26" i="18"/>
  <c r="N11" i="18"/>
  <c r="N31" i="18"/>
  <c r="N10" i="18"/>
  <c r="N32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28" i="18"/>
  <c r="H37" i="18"/>
  <c r="H27" i="18"/>
  <c r="H36" i="18"/>
  <c r="H17" i="18"/>
  <c r="H7" i="18"/>
  <c r="H5" i="18"/>
  <c r="H4" i="18"/>
  <c r="H16" i="18"/>
  <c r="H14" i="18"/>
  <c r="H12" i="18"/>
  <c r="H6" i="18"/>
  <c r="H2" i="18"/>
  <c r="H3" i="18"/>
  <c r="G25" i="18"/>
  <c r="N24" i="18"/>
  <c r="L55" i="18"/>
  <c r="M53" i="18"/>
  <c r="N51" i="18"/>
  <c r="N72" i="1" s="1"/>
  <c r="L46" i="18"/>
  <c r="L67" i="1" s="1"/>
  <c r="N44" i="18"/>
  <c r="L42" i="18"/>
  <c r="N39" i="18"/>
  <c r="L37" i="18"/>
  <c r="N22" i="18"/>
  <c r="L7" i="18"/>
  <c r="N18" i="18"/>
  <c r="L14" i="18"/>
  <c r="N9" i="18"/>
  <c r="L3" i="18"/>
  <c r="O70" i="2"/>
  <c r="O66" i="2"/>
  <c r="AB70" i="2"/>
  <c r="W70" i="2"/>
  <c r="S70" i="2"/>
  <c r="AD66" i="2"/>
  <c r="Z66" i="2"/>
  <c r="V66" i="2"/>
  <c r="B53" i="18"/>
  <c r="C70" i="6"/>
  <c r="C66" i="6"/>
  <c r="AA28" i="23"/>
  <c r="E35" i="18"/>
  <c r="E34" i="18"/>
  <c r="E3" i="18"/>
  <c r="E33" i="18"/>
  <c r="E2" i="18"/>
  <c r="E13" i="18"/>
  <c r="E6" i="18"/>
  <c r="E9" i="18"/>
  <c r="E12" i="18"/>
  <c r="E20" i="18"/>
  <c r="E14" i="18"/>
  <c r="E30" i="18"/>
  <c r="E16" i="18"/>
  <c r="E26" i="18"/>
  <c r="E4" i="18"/>
  <c r="E18" i="18"/>
  <c r="E5" i="18"/>
  <c r="E11" i="18"/>
  <c r="E7" i="18"/>
  <c r="E29" i="18"/>
  <c r="E17" i="18"/>
  <c r="E31" i="18"/>
  <c r="E36" i="18"/>
  <c r="E22" i="18"/>
  <c r="E27" i="18"/>
  <c r="E10" i="18"/>
  <c r="E37" i="18"/>
  <c r="E19" i="18"/>
  <c r="E28" i="18"/>
  <c r="E3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8" i="18"/>
  <c r="E25" i="18"/>
  <c r="C66" i="24"/>
  <c r="J66" i="24" s="1"/>
  <c r="C70" i="24"/>
  <c r="V70" i="24" s="1"/>
  <c r="AB19" i="25"/>
  <c r="AB23" i="25"/>
  <c r="H15" i="18"/>
  <c r="L15" i="18"/>
  <c r="M15" i="18"/>
  <c r="AA26" i="29"/>
  <c r="AB25" i="30"/>
  <c r="O35" i="18"/>
  <c r="O21" i="18"/>
  <c r="O8" i="18"/>
  <c r="O34" i="18"/>
  <c r="O33" i="18"/>
  <c r="O13" i="18"/>
  <c r="O9" i="18"/>
  <c r="O20" i="18"/>
  <c r="O30" i="18"/>
  <c r="O26" i="18"/>
  <c r="O18" i="18"/>
  <c r="O11" i="18"/>
  <c r="O29" i="18"/>
  <c r="O31" i="18"/>
  <c r="O22" i="18"/>
  <c r="O10" i="18"/>
  <c r="O19" i="18"/>
  <c r="O32" i="18"/>
  <c r="O39" i="18"/>
  <c r="O41" i="18"/>
  <c r="O43" i="18"/>
  <c r="O45" i="18"/>
  <c r="O47" i="18"/>
  <c r="O49" i="18"/>
  <c r="O51" i="18"/>
  <c r="O53" i="18"/>
  <c r="O55" i="18"/>
  <c r="O3" i="18"/>
  <c r="O6" i="18"/>
  <c r="O14" i="18"/>
  <c r="O4" i="18"/>
  <c r="O7" i="18"/>
  <c r="O36" i="18"/>
  <c r="O37" i="18"/>
  <c r="O38" i="18"/>
  <c r="O42" i="18"/>
  <c r="O44" i="18"/>
  <c r="O52" i="18"/>
  <c r="O46" i="18"/>
  <c r="O54" i="18"/>
  <c r="AB20" i="30"/>
  <c r="AB21" i="30"/>
  <c r="AA17" i="32"/>
  <c r="Q15" i="18"/>
  <c r="E2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28" i="18"/>
  <c r="G37" i="18"/>
  <c r="G27" i="18"/>
  <c r="G36" i="18"/>
  <c r="G17" i="18"/>
  <c r="G7" i="18"/>
  <c r="G5" i="18"/>
  <c r="G4" i="18"/>
  <c r="G16" i="18"/>
  <c r="G14" i="18"/>
  <c r="G12" i="18"/>
  <c r="G6" i="18"/>
  <c r="G2" i="18"/>
  <c r="G3" i="18"/>
  <c r="G35" i="18"/>
  <c r="O24" i="18"/>
  <c r="O56" i="18"/>
  <c r="L53" i="18"/>
  <c r="M51" i="18"/>
  <c r="N49" i="18"/>
  <c r="L44" i="18"/>
  <c r="M39" i="18"/>
  <c r="O28" i="18"/>
  <c r="M22" i="18"/>
  <c r="O17" i="18"/>
  <c r="M18" i="18"/>
  <c r="O16" i="18"/>
  <c r="M9" i="18"/>
  <c r="O2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5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6" i="32"/>
  <c r="Z58" i="32"/>
  <c r="J60" i="32"/>
  <c r="X65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X54" i="32"/>
  <c r="P55" i="32"/>
  <c r="Y64" i="32"/>
  <c r="Q69" i="32"/>
  <c r="M65" i="32"/>
  <c r="M63" i="32"/>
  <c r="V63" i="32"/>
  <c r="U62" i="32"/>
  <c r="U60" i="32"/>
  <c r="U58" i="32"/>
  <c r="V51" i="32"/>
  <c r="AC63" i="32"/>
  <c r="AC57" i="32"/>
  <c r="AD56" i="32"/>
  <c r="AC65" i="32"/>
  <c r="AC56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3" i="32"/>
  <c r="L52" i="32"/>
  <c r="K47" i="32"/>
  <c r="K56" i="32"/>
  <c r="K55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R51" i="32"/>
  <c r="P52" i="32"/>
  <c r="H53" i="32"/>
  <c r="X53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M54" i="32"/>
  <c r="U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M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R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P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M52" i="31"/>
  <c r="U52" i="31"/>
  <c r="Y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R52" i="31"/>
  <c r="V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3" i="28"/>
  <c r="K52" i="28"/>
  <c r="K44" i="28"/>
  <c r="S62" i="28"/>
  <c r="S61" i="28"/>
  <c r="S60" i="28"/>
  <c r="S58" i="28"/>
  <c r="S57" i="28"/>
  <c r="S56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4" i="28"/>
  <c r="V53" i="28"/>
  <c r="V52" i="28"/>
  <c r="V44" i="28"/>
  <c r="AD61" i="28"/>
  <c r="AD60" i="28"/>
  <c r="AD57" i="28"/>
  <c r="AD56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L55" i="28"/>
  <c r="T55" i="28"/>
  <c r="X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Q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M55" i="26"/>
  <c r="U55" i="26"/>
  <c r="Y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Q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73" i="1" l="1"/>
  <c r="AM41" i="27"/>
  <c r="U53" i="25"/>
  <c r="I55" i="26"/>
  <c r="AA55" i="26"/>
  <c r="Z55" i="26"/>
  <c r="AD55" i="26"/>
  <c r="M55" i="28"/>
  <c r="H55" i="28"/>
  <c r="S55" i="28"/>
  <c r="I52" i="31"/>
  <c r="L52" i="31"/>
  <c r="AD52" i="31"/>
  <c r="N54" i="32"/>
  <c r="I51" i="32"/>
  <c r="Q54" i="32"/>
  <c r="X51" i="32"/>
  <c r="AA54" i="32"/>
  <c r="L54" i="32"/>
  <c r="H54" i="32"/>
  <c r="AA51" i="32"/>
  <c r="W51" i="24"/>
  <c r="T51" i="32"/>
  <c r="P54" i="32"/>
  <c r="N51" i="32"/>
  <c r="M53" i="25"/>
  <c r="H55" i="26"/>
  <c r="I54" i="32"/>
  <c r="P51" i="32"/>
  <c r="K54" i="32"/>
  <c r="AD53" i="25"/>
  <c r="S55" i="26"/>
  <c r="V55" i="26"/>
  <c r="L55" i="26"/>
  <c r="AC55" i="28"/>
  <c r="AD55" i="28"/>
  <c r="R55" i="28"/>
  <c r="AA55" i="28"/>
  <c r="K55" i="28"/>
  <c r="I53" i="25"/>
  <c r="L53" i="25"/>
  <c r="P53" i="25"/>
  <c r="J53" i="25"/>
  <c r="O55" i="26"/>
  <c r="AC55" i="26"/>
  <c r="X55" i="26"/>
  <c r="AB55" i="28"/>
  <c r="V55" i="28"/>
  <c r="Z52" i="31"/>
  <c r="AC52" i="31"/>
  <c r="L51" i="32"/>
  <c r="G54" i="32"/>
  <c r="G52" i="31"/>
  <c r="R55" i="26"/>
  <c r="AB53" i="25"/>
  <c r="K53" i="25"/>
  <c r="H53" i="25"/>
  <c r="U55" i="28"/>
  <c r="P55" i="28"/>
  <c r="G55" i="28"/>
  <c r="N52" i="31"/>
  <c r="Q52" i="31"/>
  <c r="T52" i="31"/>
  <c r="AA52" i="31"/>
  <c r="O52" i="31"/>
  <c r="W52" i="31"/>
  <c r="V54" i="32"/>
  <c r="Q51" i="32"/>
  <c r="Y54" i="32"/>
  <c r="AC51" i="32"/>
  <c r="O51" i="32"/>
  <c r="AD51" i="32"/>
  <c r="W51" i="32"/>
  <c r="K51" i="32"/>
  <c r="S26" i="27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AA76" i="27" s="1"/>
  <c r="D12" i="27" s="1"/>
  <c r="I12" i="17" s="1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3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8" i="18"/>
  <c r="T17" i="18"/>
  <c r="T27" i="18"/>
  <c r="T12" i="18"/>
  <c r="T18" i="18"/>
  <c r="T38" i="18"/>
  <c r="T47" i="18"/>
  <c r="T11" i="18"/>
  <c r="T2" i="18"/>
  <c r="T25" i="18"/>
  <c r="T23" i="18"/>
  <c r="T4" i="18"/>
  <c r="T14" i="18"/>
  <c r="T37" i="18"/>
  <c r="T5" i="18"/>
  <c r="T16" i="18"/>
  <c r="T19" i="18"/>
  <c r="T21" i="18"/>
  <c r="I75" i="1"/>
  <c r="O74" i="1"/>
  <c r="T10" i="18"/>
  <c r="T2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2" i="18"/>
  <c r="T9" i="18"/>
  <c r="P76" i="1"/>
  <c r="T56" i="18"/>
  <c r="P64" i="1"/>
  <c r="T44" i="18"/>
  <c r="T36" i="18"/>
  <c r="T6" i="18"/>
  <c r="T29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31" i="18"/>
  <c r="N73" i="1"/>
  <c r="T53" i="18"/>
  <c r="T32" i="18"/>
  <c r="T26" i="18"/>
  <c r="T35" i="18"/>
  <c r="M70" i="1"/>
  <c r="T50" i="18"/>
  <c r="M62" i="1"/>
  <c r="T42" i="18"/>
  <c r="T7" i="18"/>
  <c r="T3" i="18"/>
  <c r="T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D76" i="29" l="1"/>
  <c r="E13" i="29" s="1"/>
  <c r="V76" i="31"/>
  <c r="E9" i="31" s="1"/>
  <c r="S76" i="25"/>
  <c r="D8" i="25" s="1"/>
  <c r="F8" i="17" s="1"/>
  <c r="H76" i="29"/>
  <c r="E2" i="29" s="1"/>
  <c r="J76" i="24"/>
  <c r="E3" i="24" s="1"/>
  <c r="M76" i="28"/>
  <c r="D5" i="28" s="1"/>
  <c r="J5" i="17" s="1"/>
  <c r="S76" i="26"/>
  <c r="D8" i="26" s="1"/>
  <c r="W76" i="29"/>
  <c r="D10" i="29" s="1"/>
  <c r="K10" i="17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K11" i="19" s="1"/>
  <c r="V76" i="30"/>
  <c r="E9" i="30" s="1"/>
  <c r="H76" i="28"/>
  <c r="E2" i="28" s="1"/>
  <c r="AB76" i="24"/>
  <c r="E12" i="24" s="1"/>
  <c r="E8" i="19"/>
  <c r="P76" i="26"/>
  <c r="E6" i="26" s="1"/>
  <c r="AC76" i="24"/>
  <c r="D13" i="24" s="1"/>
  <c r="E13" i="17" s="1"/>
  <c r="R76" i="26"/>
  <c r="E7" i="26" s="1"/>
  <c r="Q76" i="27"/>
  <c r="D7" i="27" s="1"/>
  <c r="I7" i="1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J7" i="17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8" i="18"/>
  <c r="D35" i="18"/>
  <c r="D23" i="18"/>
  <c r="D24" i="18"/>
  <c r="D15" i="18"/>
  <c r="D5" i="18"/>
  <c r="D28" i="18"/>
  <c r="D48" i="18"/>
  <c r="D21" i="18"/>
  <c r="D30" i="18"/>
  <c r="D22" i="18"/>
  <c r="D43" i="18"/>
  <c r="D55" i="18"/>
  <c r="D16" i="18"/>
  <c r="D27" i="18"/>
  <c r="D44" i="18"/>
  <c r="D56" i="18"/>
  <c r="D10" i="18"/>
  <c r="D45" i="18"/>
  <c r="D18" i="18"/>
  <c r="D47" i="18"/>
  <c r="D11" i="18"/>
  <c r="D32" i="18"/>
  <c r="D49" i="18"/>
  <c r="D25" i="18"/>
  <c r="D6" i="18"/>
  <c r="D7" i="18"/>
  <c r="D38" i="18"/>
  <c r="D50" i="18"/>
  <c r="D34" i="18"/>
  <c r="D9" i="18"/>
  <c r="D29" i="18"/>
  <c r="D39" i="18"/>
  <c r="D51" i="18"/>
  <c r="D3" i="18"/>
  <c r="D12" i="18"/>
  <c r="D17" i="18"/>
  <c r="D40" i="18"/>
  <c r="D52" i="18"/>
  <c r="D33" i="18"/>
  <c r="D20" i="18"/>
  <c r="D31" i="18"/>
  <c r="D41" i="18"/>
  <c r="D53" i="18"/>
  <c r="D2" i="18"/>
  <c r="D14" i="18"/>
  <c r="D36" i="18"/>
  <c r="D42" i="18"/>
  <c r="D54" i="18"/>
  <c r="D13" i="18"/>
  <c r="D26" i="18"/>
  <c r="D4" i="18"/>
  <c r="D37" i="18"/>
  <c r="D46" i="18"/>
  <c r="D19" i="18"/>
  <c r="D57" i="18"/>
  <c r="D58" i="18"/>
  <c r="D61" i="18"/>
  <c r="D60" i="18"/>
  <c r="D59" i="18"/>
  <c r="G76" i="28"/>
  <c r="D2" i="28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5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4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8" i="19" s="1"/>
  <c r="Z76" i="30"/>
  <c r="E11" i="30" s="1"/>
  <c r="W76" i="26"/>
  <c r="D10" i="26" s="1"/>
  <c r="H10" i="19" s="1"/>
  <c r="L76" i="26"/>
  <c r="E4" i="26" s="1"/>
  <c r="M76" i="31"/>
  <c r="D5" i="31" s="1"/>
  <c r="O5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M7" i="19" s="1"/>
  <c r="I76" i="30"/>
  <c r="D3" i="30" s="1"/>
  <c r="L3" i="17" s="1"/>
  <c r="K76" i="25"/>
  <c r="D4" i="25" s="1"/>
  <c r="G2" i="19" s="1"/>
  <c r="T76" i="30"/>
  <c r="E8" i="30" s="1"/>
  <c r="Z76" i="31"/>
  <c r="E11" i="31" s="1"/>
  <c r="AA76" i="23"/>
  <c r="D12" i="23" s="1"/>
  <c r="D12" i="17" s="1"/>
  <c r="S76" i="32"/>
  <c r="D8" i="32" s="1"/>
  <c r="P4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8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5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8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2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8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5" i="19"/>
  <c r="G12" i="19"/>
  <c r="E5" i="19"/>
  <c r="D2" i="17"/>
  <c r="L8" i="17"/>
  <c r="F2" i="17"/>
  <c r="G8" i="17"/>
  <c r="L10" i="17"/>
  <c r="O7" i="19"/>
  <c r="M8" i="17"/>
  <c r="O4" i="19"/>
  <c r="M7" i="17"/>
  <c r="D3" i="17"/>
  <c r="N4" i="19"/>
  <c r="L7" i="17"/>
  <c r="L13" i="17"/>
  <c r="N13" i="19"/>
  <c r="O3" i="19"/>
  <c r="P2" i="19"/>
  <c r="P7" i="19"/>
  <c r="N6" i="17"/>
  <c r="H6" i="19"/>
  <c r="H12" i="19"/>
  <c r="G11" i="17"/>
  <c r="E3" i="19"/>
  <c r="F13" i="19"/>
  <c r="G17" i="1" s="1"/>
  <c r="H11" i="19"/>
  <c r="G10" i="17"/>
  <c r="H7" i="19"/>
  <c r="N7" i="19"/>
  <c r="O6" i="19"/>
  <c r="N9" i="17"/>
  <c r="P3" i="19"/>
  <c r="E6" i="17"/>
  <c r="K12" i="19"/>
  <c r="N6" i="19"/>
  <c r="P6" i="19"/>
  <c r="F3" i="19"/>
  <c r="H4" i="19"/>
  <c r="G7" i="17"/>
  <c r="K5" i="19"/>
  <c r="F2" i="19"/>
  <c r="E2" i="17"/>
  <c r="K7" i="19"/>
  <c r="N3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6" i="19" l="1"/>
  <c r="K8" i="17"/>
  <c r="K11" i="17"/>
  <c r="M12" i="19"/>
  <c r="N16" i="1" s="1"/>
  <c r="M2" i="19"/>
  <c r="L8" i="19"/>
  <c r="L7" i="19"/>
  <c r="I11" i="17"/>
  <c r="K6" i="19"/>
  <c r="G5" i="19"/>
  <c r="G7" i="19"/>
  <c r="G3" i="19"/>
  <c r="L5" i="19"/>
  <c r="M8" i="19"/>
  <c r="K4" i="19"/>
  <c r="L11" i="1" s="1"/>
  <c r="F7" i="19"/>
  <c r="M10" i="19"/>
  <c r="N14" i="1" s="1"/>
  <c r="M5" i="19"/>
  <c r="E6" i="19"/>
  <c r="M26" i="20"/>
  <c r="O8" i="19"/>
  <c r="P12" i="1" s="1"/>
  <c r="H5" i="19"/>
  <c r="F6" i="19"/>
  <c r="O30" i="20"/>
  <c r="Q38" i="20"/>
  <c r="F8" i="19"/>
  <c r="H2" i="19"/>
  <c r="M25" i="20"/>
  <c r="K20" i="20"/>
  <c r="Q37" i="20"/>
  <c r="G4" i="19"/>
  <c r="E4" i="19"/>
  <c r="F12" i="1" s="1"/>
  <c r="E7" i="19"/>
  <c r="G8" i="19"/>
  <c r="M27" i="20"/>
  <c r="O31" i="20"/>
  <c r="Q39" i="20"/>
  <c r="L3" i="19"/>
  <c r="K21" i="18"/>
  <c r="W21" i="18"/>
  <c r="K15" i="18"/>
  <c r="W15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8" i="19" s="1"/>
  <c r="F6" i="17"/>
  <c r="K3" i="19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3" i="19"/>
  <c r="L12" i="19"/>
  <c r="M16" i="1" s="1"/>
  <c r="G2" i="17"/>
  <c r="G5" i="17"/>
  <c r="J2" i="17"/>
  <c r="M5" i="17"/>
  <c r="W23" i="18"/>
  <c r="K23" i="18"/>
  <c r="W35" i="18"/>
  <c r="K35" i="18"/>
  <c r="K8" i="18"/>
  <c r="W8" i="18"/>
  <c r="E76" i="1"/>
  <c r="K76" i="1" s="1"/>
  <c r="U76" i="1" s="1"/>
  <c r="W55" i="18"/>
  <c r="K55" i="18"/>
  <c r="W37" i="18"/>
  <c r="K37" i="18"/>
  <c r="K20" i="18"/>
  <c r="W20" i="18"/>
  <c r="E71" i="1"/>
  <c r="K71" i="1" s="1"/>
  <c r="U71" i="1" s="1"/>
  <c r="W50" i="18"/>
  <c r="K50" i="18"/>
  <c r="E77" i="1"/>
  <c r="K77" i="1" s="1"/>
  <c r="U77" i="1" s="1"/>
  <c r="K56" i="18"/>
  <c r="W56" i="18"/>
  <c r="K27" i="18"/>
  <c r="W27" i="18"/>
  <c r="W17" i="18"/>
  <c r="K17" i="18"/>
  <c r="W4" i="18"/>
  <c r="K4" i="18"/>
  <c r="K33" i="18"/>
  <c r="W33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6" i="18"/>
  <c r="K36" i="18"/>
  <c r="K3" i="18"/>
  <c r="W3" i="18"/>
  <c r="W32" i="18"/>
  <c r="K32" i="18"/>
  <c r="W22" i="18"/>
  <c r="K22" i="18"/>
  <c r="E73" i="1"/>
  <c r="K73" i="1" s="1"/>
  <c r="U73" i="1" s="1"/>
  <c r="W52" i="18"/>
  <c r="K52" i="18"/>
  <c r="W13" i="18"/>
  <c r="K13" i="18"/>
  <c r="E80" i="1"/>
  <c r="K80" i="1" s="1"/>
  <c r="U80" i="1" s="1"/>
  <c r="W59" i="18"/>
  <c r="K59" i="18"/>
  <c r="E82" i="1"/>
  <c r="K82" i="1" s="1"/>
  <c r="U82" i="1" s="1"/>
  <c r="W61" i="18"/>
  <c r="K61" i="18"/>
  <c r="K14" i="18"/>
  <c r="W14" i="18"/>
  <c r="E72" i="1"/>
  <c r="K72" i="1" s="1"/>
  <c r="U72" i="1" s="1"/>
  <c r="K51" i="18"/>
  <c r="W51" i="18"/>
  <c r="W11" i="18"/>
  <c r="K11" i="18"/>
  <c r="W30" i="18"/>
  <c r="K30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" i="18"/>
  <c r="K2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29" i="18"/>
  <c r="W29" i="18"/>
  <c r="W18" i="18"/>
  <c r="K18" i="18"/>
  <c r="E69" i="1"/>
  <c r="K69" i="1" s="1"/>
  <c r="U69" i="1" s="1"/>
  <c r="K48" i="18"/>
  <c r="W48" i="18"/>
  <c r="W7" i="18"/>
  <c r="K7" i="18"/>
  <c r="W6" i="18"/>
  <c r="K6" i="18"/>
  <c r="W25" i="18"/>
  <c r="K25" i="18"/>
  <c r="W12" i="18"/>
  <c r="K12" i="18"/>
  <c r="W19" i="18"/>
  <c r="K19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28" i="18"/>
  <c r="K28" i="18"/>
  <c r="W26" i="18"/>
  <c r="K26" i="18"/>
  <c r="K16" i="18"/>
  <c r="W16" i="18"/>
  <c r="E63" i="1"/>
  <c r="K63" i="1" s="1"/>
  <c r="U63" i="1" s="1"/>
  <c r="W42" i="18"/>
  <c r="K42" i="18"/>
  <c r="E67" i="1"/>
  <c r="K67" i="1" s="1"/>
  <c r="U67" i="1" s="1"/>
  <c r="W46" i="18"/>
  <c r="K46" i="18"/>
  <c r="W31" i="18"/>
  <c r="K31" i="18"/>
  <c r="K34" i="18"/>
  <c r="W34" i="18"/>
  <c r="K10" i="18"/>
  <c r="W10" i="18"/>
  <c r="K5" i="18"/>
  <c r="W5" i="18"/>
  <c r="L2" i="17"/>
  <c r="F4" i="19"/>
  <c r="N8" i="17"/>
  <c r="O10" i="19"/>
  <c r="H3" i="19"/>
  <c r="I12" i="1" s="1"/>
  <c r="E2" i="19"/>
  <c r="N9" i="19"/>
  <c r="O13" i="1" s="1"/>
  <c r="F11" i="19"/>
  <c r="G15" i="1" s="1"/>
  <c r="E9" i="19"/>
  <c r="F13" i="1" s="1"/>
  <c r="K9" i="17"/>
  <c r="O9" i="17" s="1"/>
  <c r="Q10" i="19" s="1"/>
  <c r="N2" i="17"/>
  <c r="K2" i="19"/>
  <c r="I2" i="17"/>
  <c r="L9" i="19"/>
  <c r="M13" i="1" s="1"/>
  <c r="O9" i="19"/>
  <c r="P13" i="1" s="1"/>
  <c r="K13" i="19"/>
  <c r="L17" i="1" s="1"/>
  <c r="F4" i="17"/>
  <c r="E13" i="19"/>
  <c r="F17" i="1" s="1"/>
  <c r="F9" i="17"/>
  <c r="F5" i="17"/>
  <c r="E9" i="17"/>
  <c r="G6" i="19"/>
  <c r="L4" i="19"/>
  <c r="O12" i="19"/>
  <c r="P16" i="1" s="1"/>
  <c r="M2" i="17"/>
  <c r="O13" i="19"/>
  <c r="P17" i="1" s="1"/>
  <c r="E12" i="19"/>
  <c r="F16" i="1" s="1"/>
  <c r="L11" i="17"/>
  <c r="J11" i="17"/>
  <c r="L2" i="19"/>
  <c r="M4" i="17"/>
  <c r="O14" i="1"/>
  <c r="N13" i="1"/>
  <c r="N2" i="19"/>
  <c r="Q14" i="1"/>
  <c r="H13" i="1"/>
  <c r="J8" i="17"/>
  <c r="F12" i="19"/>
  <c r="G16" i="1" s="1"/>
  <c r="J4" i="17"/>
  <c r="Q13" i="1"/>
  <c r="I14" i="1"/>
  <c r="D14" i="1"/>
  <c r="O11" i="1"/>
  <c r="O12" i="1"/>
  <c r="F14" i="1"/>
  <c r="Q11" i="1"/>
  <c r="L14" i="1"/>
  <c r="N11" i="1"/>
  <c r="G13" i="1"/>
  <c r="F15" i="1"/>
  <c r="P15" i="1"/>
  <c r="L15" i="1"/>
  <c r="L16" i="1"/>
  <c r="N15" i="1"/>
  <c r="I15" i="1"/>
  <c r="I16" i="1"/>
  <c r="M15" i="1"/>
  <c r="I13" i="1"/>
  <c r="Q12" i="1"/>
  <c r="D15" i="1"/>
  <c r="D16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N12" i="1" l="1"/>
  <c r="G12" i="1"/>
  <c r="M12" i="1"/>
  <c r="L12" i="1"/>
  <c r="R8" i="19"/>
  <c r="R10" i="19"/>
  <c r="P11" i="1"/>
  <c r="M11" i="1"/>
  <c r="H12" i="1"/>
  <c r="O10" i="17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2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2" i="18" s="1"/>
  <c r="H49" i="17"/>
  <c r="J28" i="18" s="1"/>
  <c r="H48" i="17"/>
  <c r="J19" i="18" s="1"/>
  <c r="H47" i="17"/>
  <c r="J37" i="18" s="1"/>
  <c r="H46" i="17"/>
  <c r="H45" i="17"/>
  <c r="O50" i="17"/>
  <c r="O49" i="17"/>
  <c r="O48" i="17"/>
  <c r="S19" i="18" s="1"/>
  <c r="O47" i="17"/>
  <c r="S37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P45" i="17"/>
  <c r="P46" i="17"/>
  <c r="P50" i="17"/>
  <c r="P47" i="17"/>
  <c r="V37" i="18" s="1"/>
  <c r="P48" i="17"/>
  <c r="V19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6" i="18" l="1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O33" i="17"/>
  <c r="S28" i="18" s="1"/>
  <c r="O25" i="17"/>
  <c r="O17" i="17"/>
  <c r="H15" i="17"/>
  <c r="H43" i="17"/>
  <c r="H39" i="17"/>
  <c r="H35" i="17"/>
  <c r="H31" i="17"/>
  <c r="J14" i="18" s="1"/>
  <c r="H27" i="17"/>
  <c r="H23" i="17"/>
  <c r="J3" i="18" s="1"/>
  <c r="H19" i="17"/>
  <c r="J23" i="18" s="1"/>
  <c r="O44" i="17"/>
  <c r="S35" i="18" s="1"/>
  <c r="O40" i="17"/>
  <c r="S29" i="18" s="1"/>
  <c r="O36" i="17"/>
  <c r="O32" i="17"/>
  <c r="O28" i="17"/>
  <c r="O24" i="17"/>
  <c r="O20" i="17"/>
  <c r="O16" i="17"/>
  <c r="H36" i="17"/>
  <c r="H28" i="17"/>
  <c r="J9" i="18" s="1"/>
  <c r="H20" i="17"/>
  <c r="J21" i="18" s="1"/>
  <c r="O41" i="17"/>
  <c r="O29" i="17"/>
  <c r="O21" i="17"/>
  <c r="S25" i="18" s="1"/>
  <c r="O15" i="17"/>
  <c r="H42" i="17"/>
  <c r="H38" i="17"/>
  <c r="H34" i="17"/>
  <c r="H30" i="17"/>
  <c r="J20" i="18" s="1"/>
  <c r="H26" i="17"/>
  <c r="H22" i="17"/>
  <c r="J34" i="18" s="1"/>
  <c r="H18" i="17"/>
  <c r="J35" i="18" s="1"/>
  <c r="O43" i="17"/>
  <c r="S36" i="18" s="1"/>
  <c r="O39" i="17"/>
  <c r="S7" i="18" s="1"/>
  <c r="O35" i="17"/>
  <c r="O31" i="17"/>
  <c r="O27" i="17"/>
  <c r="S6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3" i="18" l="1"/>
  <c r="S34" i="18"/>
  <c r="S2" i="18"/>
  <c r="S12" i="18"/>
  <c r="S3" i="18"/>
  <c r="S21" i="18"/>
  <c r="S16" i="18"/>
  <c r="S32" i="18"/>
  <c r="S23" i="18"/>
  <c r="S14" i="18"/>
  <c r="J33" i="18"/>
  <c r="J31" i="18"/>
  <c r="J8" i="18"/>
  <c r="J13" i="18"/>
  <c r="J7" i="18"/>
  <c r="S4" i="18"/>
  <c r="J11" i="18"/>
  <c r="J18" i="18"/>
  <c r="J10" i="18"/>
  <c r="S22" i="18"/>
  <c r="J29" i="18"/>
  <c r="J17" i="18"/>
  <c r="J27" i="18"/>
  <c r="S24" i="18"/>
  <c r="S8" i="18"/>
  <c r="J22" i="18"/>
  <c r="J25" i="18"/>
  <c r="S11" i="18"/>
  <c r="S9" i="18"/>
  <c r="S5" i="18"/>
  <c r="J2" i="18"/>
  <c r="S13" i="18"/>
  <c r="S17" i="18"/>
  <c r="S27" i="18"/>
  <c r="S30" i="18"/>
  <c r="J4" i="18"/>
  <c r="J12" i="18"/>
  <c r="S20" i="18"/>
  <c r="S18" i="18"/>
  <c r="S10" i="18"/>
  <c r="J16" i="18"/>
  <c r="S31" i="18"/>
  <c r="J26" i="18"/>
  <c r="J36" i="18"/>
  <c r="J5" i="18"/>
  <c r="J30" i="18"/>
  <c r="J24" i="18"/>
  <c r="J6" i="18"/>
  <c r="P8" i="17"/>
  <c r="I11" i="19"/>
  <c r="P10" i="17"/>
  <c r="S11" i="19" s="1"/>
  <c r="T15" i="1" s="1"/>
  <c r="O75" i="17"/>
  <c r="S15" i="18"/>
  <c r="R15" i="18" s="1"/>
  <c r="J15" i="18"/>
  <c r="I15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1" i="18" l="1"/>
  <c r="R4" i="18"/>
  <c r="R34" i="18"/>
  <c r="R6" i="18"/>
  <c r="R18" i="18"/>
  <c r="R2" i="18"/>
  <c r="R9" i="18"/>
  <c r="R36" i="18"/>
  <c r="R7" i="18"/>
  <c r="R35" i="18"/>
  <c r="R33" i="18"/>
  <c r="R14" i="18"/>
  <c r="R3" i="18"/>
  <c r="R10" i="18"/>
  <c r="R27" i="18"/>
  <c r="R28" i="18"/>
  <c r="R5" i="18"/>
  <c r="R12" i="18"/>
  <c r="R8" i="18"/>
  <c r="R23" i="18"/>
  <c r="R32" i="18"/>
  <c r="R26" i="18"/>
  <c r="R31" i="18"/>
  <c r="R1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4" i="19" l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6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5" i="19" l="1"/>
  <c r="C8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3" i="19"/>
  <c r="L76" i="6"/>
  <c r="E4" i="6" s="1"/>
  <c r="J76" i="6"/>
  <c r="E3" i="6" s="1"/>
  <c r="Q76" i="6"/>
  <c r="D7" i="6" s="1"/>
  <c r="R76" i="6"/>
  <c r="E7" i="6" s="1"/>
  <c r="D84" i="1"/>
  <c r="B3" i="17"/>
  <c r="C2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4" i="19"/>
  <c r="AO31" i="2"/>
  <c r="AO23" i="2"/>
  <c r="D5" i="6"/>
  <c r="L57" i="1"/>
  <c r="E57" i="1"/>
  <c r="E53" i="1"/>
  <c r="O57" i="1"/>
  <c r="T24" i="18"/>
  <c r="L53" i="1"/>
  <c r="K24" i="18"/>
  <c r="W2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N84" i="1" l="1"/>
  <c r="M84" i="1"/>
  <c r="D12" i="1"/>
  <c r="L84" i="1"/>
  <c r="H84" i="1"/>
  <c r="G84" i="1"/>
  <c r="F84" i="1"/>
  <c r="D11" i="1"/>
  <c r="E84" i="1"/>
  <c r="D3" i="19"/>
  <c r="T3" i="19" s="1"/>
  <c r="V14" i="1"/>
  <c r="D7" i="19"/>
  <c r="J7" i="19" s="1"/>
  <c r="T16" i="1"/>
  <c r="J15" i="1"/>
  <c r="J12" i="1"/>
  <c r="J13" i="1"/>
  <c r="T13" i="1"/>
  <c r="T14" i="1"/>
  <c r="V15" i="1"/>
  <c r="V17" i="1"/>
  <c r="V16" i="1"/>
  <c r="R7" i="19"/>
  <c r="R5" i="19"/>
  <c r="R2" i="19"/>
  <c r="R3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4" i="19" s="1"/>
  <c r="D8" i="19" l="1"/>
  <c r="J4" i="19"/>
  <c r="T4" i="19"/>
  <c r="U42" i="1"/>
  <c r="D2" i="19"/>
  <c r="T2" i="19" s="1"/>
  <c r="J3" i="19"/>
  <c r="T7" i="19"/>
  <c r="D6" i="19"/>
  <c r="K84" i="1"/>
  <c r="S84" i="1"/>
  <c r="T5" i="19"/>
  <c r="J5" i="19"/>
  <c r="U47" i="1"/>
  <c r="H6" i="17"/>
  <c r="I7" i="19" s="1"/>
  <c r="H7" i="17"/>
  <c r="O7" i="17"/>
  <c r="O6" i="17"/>
  <c r="O2" i="17"/>
  <c r="O4" i="17"/>
  <c r="O3" i="17"/>
  <c r="H5" i="17"/>
  <c r="O5" i="17"/>
  <c r="F7" i="1"/>
  <c r="U57" i="1"/>
  <c r="U31" i="1"/>
  <c r="U53" i="1"/>
  <c r="I2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6" i="19"/>
  <c r="H9" i="1"/>
  <c r="H10" i="1"/>
  <c r="P44" i="17"/>
  <c r="P43" i="17"/>
  <c r="V36" i="18" s="1"/>
  <c r="P41" i="17"/>
  <c r="P42" i="17"/>
  <c r="P29" i="17"/>
  <c r="P34" i="17"/>
  <c r="P35" i="17"/>
  <c r="P38" i="17"/>
  <c r="P33" i="17"/>
  <c r="V28" i="18" s="1"/>
  <c r="P28" i="17"/>
  <c r="P32" i="17"/>
  <c r="P27" i="17"/>
  <c r="V6" i="18" s="1"/>
  <c r="P30" i="17"/>
  <c r="P37" i="17"/>
  <c r="P36" i="17"/>
  <c r="P40" i="17"/>
  <c r="V29" i="18" s="1"/>
  <c r="P31" i="17"/>
  <c r="P39" i="17"/>
  <c r="P24" i="17"/>
  <c r="P22" i="17"/>
  <c r="P26" i="17"/>
  <c r="P23" i="17"/>
  <c r="P16" i="17"/>
  <c r="P21" i="17"/>
  <c r="V25" i="18" s="1"/>
  <c r="P17" i="17"/>
  <c r="P20" i="17"/>
  <c r="V21" i="18" s="1"/>
  <c r="P25" i="17"/>
  <c r="P18" i="17"/>
  <c r="V35" i="18" s="1"/>
  <c r="P19" i="17"/>
  <c r="V3" i="18" l="1"/>
  <c r="V20" i="18"/>
  <c r="V5" i="18"/>
  <c r="V8" i="18"/>
  <c r="E11" i="1"/>
  <c r="V13" i="18"/>
  <c r="V23" i="18"/>
  <c r="V16" i="18"/>
  <c r="V32" i="18"/>
  <c r="V22" i="18"/>
  <c r="V26" i="18"/>
  <c r="V33" i="18"/>
  <c r="V11" i="18"/>
  <c r="V12" i="18"/>
  <c r="V31" i="18"/>
  <c r="V30" i="18"/>
  <c r="V18" i="18"/>
  <c r="V10" i="18"/>
  <c r="V4" i="18"/>
  <c r="I4" i="19"/>
  <c r="V34" i="18"/>
  <c r="V2" i="18"/>
  <c r="V17" i="18"/>
  <c r="V27" i="18"/>
  <c r="V7" i="18"/>
  <c r="J8" i="19"/>
  <c r="I8" i="19" s="1"/>
  <c r="T8" i="19"/>
  <c r="S8" i="19" s="1"/>
  <c r="V9" i="18"/>
  <c r="J2" i="19"/>
  <c r="I2" i="19" s="1"/>
  <c r="J6" i="19"/>
  <c r="I6" i="19" s="1"/>
  <c r="E12" i="1"/>
  <c r="K12" i="1" s="1"/>
  <c r="U12" i="1" s="1"/>
  <c r="V13" i="1" s="1"/>
  <c r="V42" i="1"/>
  <c r="V43" i="1"/>
  <c r="I3" i="19"/>
  <c r="I5" i="19"/>
  <c r="Q6" i="19"/>
  <c r="P2" i="17"/>
  <c r="I22" i="18"/>
  <c r="I2" i="18"/>
  <c r="I3" i="18"/>
  <c r="I11" i="18"/>
  <c r="I37" i="18"/>
  <c r="I27" i="18"/>
  <c r="I14" i="18"/>
  <c r="I8" i="18"/>
  <c r="I23" i="18"/>
  <c r="I6" i="18"/>
  <c r="I9" i="18"/>
  <c r="I21" i="18"/>
  <c r="I16" i="18"/>
  <c r="I20" i="18"/>
  <c r="I12" i="18"/>
  <c r="I25" i="18"/>
  <c r="I38" i="18"/>
  <c r="I34" i="18"/>
  <c r="I4" i="18"/>
  <c r="I13" i="18"/>
  <c r="I32" i="18"/>
  <c r="I18" i="18"/>
  <c r="I30" i="18"/>
  <c r="I28" i="18"/>
  <c r="I33" i="18"/>
  <c r="I26" i="18"/>
  <c r="I19" i="18"/>
  <c r="I36" i="18"/>
  <c r="I5" i="18"/>
  <c r="I10" i="18"/>
  <c r="I31" i="18"/>
  <c r="I7" i="18"/>
  <c r="I17" i="18"/>
  <c r="I29" i="18"/>
  <c r="I35" i="18"/>
  <c r="Q3" i="19"/>
  <c r="Q7" i="19"/>
  <c r="Q2" i="19"/>
  <c r="Q4" i="19"/>
  <c r="Q5" i="19"/>
  <c r="V48" i="1"/>
  <c r="R24" i="18"/>
  <c r="R35" i="1" s="1"/>
  <c r="V58" i="1"/>
  <c r="V57" i="1"/>
  <c r="T6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3" i="19" s="1"/>
  <c r="P6" i="17"/>
  <c r="S7" i="19" s="1"/>
  <c r="P7" i="17"/>
  <c r="S4" i="19" s="1"/>
  <c r="P3" i="17"/>
  <c r="S2" i="19" s="1"/>
  <c r="M19" i="1"/>
  <c r="H19" i="1"/>
  <c r="N19" i="1"/>
  <c r="E6" i="1"/>
  <c r="K6" i="1" s="1"/>
  <c r="E7" i="1"/>
  <c r="K7" i="1" s="1"/>
  <c r="E8" i="1"/>
  <c r="K8" i="1" s="1"/>
  <c r="P15" i="17"/>
  <c r="V24" i="18" s="1"/>
  <c r="P4" i="17"/>
  <c r="S5" i="19" s="1"/>
  <c r="V14" i="18" l="1"/>
  <c r="U14" i="18" s="1"/>
  <c r="R6" i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15" i="18"/>
  <c r="U1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13" i="18"/>
  <c r="U26" i="18"/>
  <c r="R38" i="18"/>
  <c r="U9" i="18"/>
  <c r="U34" i="18"/>
  <c r="U31" i="18"/>
  <c r="U32" i="18"/>
  <c r="U12" i="18"/>
  <c r="R16" i="18"/>
  <c r="R21" i="18"/>
  <c r="R20" i="18"/>
  <c r="U5" i="18"/>
  <c r="U28" i="18"/>
  <c r="R30" i="18"/>
  <c r="U8" i="18"/>
  <c r="U35" i="18"/>
  <c r="U6" i="18"/>
  <c r="R29" i="18"/>
  <c r="R25" i="1" s="1"/>
  <c r="R37" i="18"/>
  <c r="R54" i="1" s="1"/>
  <c r="R19" i="18"/>
  <c r="U11" i="18"/>
  <c r="U4" i="18"/>
  <c r="U2" i="18"/>
  <c r="U33" i="18"/>
  <c r="U7" i="18"/>
  <c r="U36" i="18"/>
  <c r="U10" i="18"/>
  <c r="U23" i="18"/>
  <c r="U18" i="18"/>
  <c r="R13" i="18"/>
  <c r="U3" i="18"/>
  <c r="R25" i="18"/>
  <c r="R22" i="18"/>
  <c r="S6" i="19"/>
  <c r="T7" i="1" s="1"/>
  <c r="U24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R50" i="1" l="1"/>
  <c r="R43" i="1"/>
  <c r="T10" i="1"/>
  <c r="R57" i="1"/>
  <c r="R23" i="1"/>
  <c r="R44" i="1"/>
  <c r="T8" i="1"/>
  <c r="R24" i="1"/>
  <c r="T9" i="1"/>
  <c r="T11" i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R33" i="1"/>
  <c r="R34" i="1"/>
  <c r="R47" i="1"/>
  <c r="R48" i="1"/>
  <c r="R37" i="1"/>
  <c r="R38" i="1"/>
  <c r="R58" i="1"/>
  <c r="R59" i="1"/>
  <c r="R51" i="1"/>
  <c r="R52" i="1"/>
  <c r="U30" i="18"/>
  <c r="U29" i="18"/>
  <c r="U17" i="18"/>
  <c r="T35" i="1" s="1"/>
  <c r="U22" i="18"/>
  <c r="U27" i="18"/>
  <c r="U16" i="18"/>
  <c r="U25" i="18"/>
  <c r="U19" i="18"/>
  <c r="U38" i="18"/>
  <c r="U21" i="18"/>
  <c r="T44" i="1" s="1"/>
  <c r="U37" i="18"/>
  <c r="U20" i="18"/>
  <c r="J6" i="1"/>
  <c r="T6" i="1"/>
  <c r="V11" i="1"/>
  <c r="V10" i="1"/>
  <c r="R19" i="1"/>
  <c r="V8" i="1"/>
  <c r="V9" i="1"/>
  <c r="V7" i="1"/>
  <c r="U19" i="1"/>
  <c r="T43" i="1" l="1"/>
  <c r="T57" i="1"/>
  <c r="T23" i="1"/>
  <c r="T25" i="1"/>
  <c r="T45" i="1"/>
  <c r="T54" i="1"/>
  <c r="T30" i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<sst xmlns="http://schemas.openxmlformats.org/spreadsheetml/2006/main" count="674" uniqueCount="172">
  <si>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</si>
  <si>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</si>
  <si>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</si>
  <si>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</si>
  <si>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</si>
  <si>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</si>
  <si>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</si>
  <si>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</si>
  <si>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</si>
  <si>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</si>
  <si>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</si>
  <si>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</si>
  <si>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</si>
  <si>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</si>
  <si>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</si>
  <si>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</si>
  <si>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</si>
  <si>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</si>
  <si>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</si>
  <si>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</si>
  <si>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</si>
  <si>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</si>
  <si>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</si>
  <si>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</si>
  <si>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</si>
  <si>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</si>
  <si>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</si>
  <si>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</si>
  <si>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</si>
  <si>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</si>
  <si>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</si>
  <si>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</si>
  <si>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</si>
  <si>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</si>
  <si>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</si>
  <si>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</si>
  <si>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</si>
  <si>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</si>
  <si>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</si>
  <si>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</si>
  <si>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</si>
  <si>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</si>
  <si>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</si>
  <si>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</si>
  <si>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</si>
  <si>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</si>
  <si>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</si>
  <si>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</si>
  <si>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</si>
  <si>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</si>
  <si>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</si>
  <si>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</si>
  <si>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</si>
  <si>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</si>
  <si>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</si>
  <si>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</si>
  <si>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</si>
  <si>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</si>
  <si>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</si>
  <si>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</si>
  <si>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</si>
  <si>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</si>
  <si>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</si>
  <si>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</si>
  <si>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</si>
  <si>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</si>
  <si>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</si>
  <si>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</si>
  <si>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</si>
  <si>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</si>
  <si>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14</t>
  </si>
  <si>
    <t>Schütze 15</t>
  </si>
  <si>
    <t>Schütze 19</t>
  </si>
  <si>
    <t>Schütze 20</t>
  </si>
  <si>
    <t>Schütze 27</t>
  </si>
  <si>
    <t>Schütze 28</t>
  </si>
  <si>
    <t>Schütze 29</t>
  </si>
  <si>
    <t>Schütze 33</t>
  </si>
  <si>
    <t>Schütze 34</t>
  </si>
  <si>
    <t>Schütze 35</t>
  </si>
  <si>
    <t>Luftpistole</t>
  </si>
  <si>
    <t>Verein VII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</si>
  <si>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</si>
  <si>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</si>
  <si>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</si>
  <si>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</si>
  <si>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</si>
  <si>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</si>
  <si>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</si>
  <si>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</si>
  <si>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</si>
  <si>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</si>
  <si>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</si>
  <si>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</si>
  <si>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</si>
  <si>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</si>
  <si>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</si>
  <si>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</si>
  <si>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</si>
  <si>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</si>
  <si>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</si>
  <si>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</si>
  <si>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</si>
  <si>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</si>
  <si>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</si>
  <si>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</si>
  <si>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</si>
  <si>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</si>
  <si>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</si>
  <si>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</si>
  <si>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</si>
  <si>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</si>
  <si>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</si>
  <si>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</si>
  <si>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</si>
  <si>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</si>
  <si>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</si>
  <si>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</si>
  <si>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</si>
  <si>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</si>
  <si>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</si>
  <si>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</si>
  <si>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</si>
  <si>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</si>
  <si>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</si>
  <si>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</si>
  <si>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</si>
  <si>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</si>
  <si>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</si>
  <si>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</si>
  <si>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</si>
  <si>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</si>
  <si>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</si>
  <si>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</si>
  <si>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</si>
  <si>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</si>
  <si>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</si>
  <si>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</si>
  <si>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</si>
  <si>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</si>
  <si>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</si>
  <si>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</si>
  <si>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</si>
  <si>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</si>
  <si>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</si>
  <si>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</si>
  <si>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</si>
  <si>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</si>
  <si>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</si>
  <si>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</si>
  <si>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</si>
  <si>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</si>
  <si>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</si>
  <si>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</si>
  <si>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</si>
  <si>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</si>
  <si>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</si>
  <si>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</si>
  <si>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</si>
  <si>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</si>
  <si>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</si>
  <si>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</si>
  <si>
    <t>Tharner Kim</t>
  </si>
  <si>
    <t>Sögel</t>
  </si>
  <si>
    <t>Lohmann Amy</t>
  </si>
  <si>
    <t>Stümpler Jan-Luca</t>
  </si>
  <si>
    <t>Köster Thilo</t>
  </si>
  <si>
    <t>Yvonne Segbers</t>
  </si>
  <si>
    <t>015120960756</t>
  </si>
  <si>
    <t>Schütze 25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</si>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</sst>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N36" sqref="N36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9" t="s">
        <v>1</v>
      </c>
      <c r="K3" s="159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116</v>
      </c>
      <c r="E4" s="30" t="s">
        <v>119</v>
      </c>
      <c r="F4" s="30" t="s">
        <v>123</v>
      </c>
      <c r="G4" s="30" t="s">
        <v>132</v>
      </c>
      <c r="H4" s="30" t="s">
        <v>122</v>
      </c>
      <c r="I4" s="30"/>
      <c r="J4" s="29" t="s">
        <v>0</v>
      </c>
      <c r="K4" s="31" t="s">
        <v>4</v>
      </c>
      <c r="L4" s="30" t="s">
        <v>117</v>
      </c>
      <c r="M4" s="30" t="s">
        <v>121</v>
      </c>
      <c r="N4" s="30" t="s">
        <v>120</v>
      </c>
      <c r="O4" s="30" t="s">
        <v>118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 Jugend I</v>
      </c>
      <c r="C6" s="151"/>
      <c r="D6" s="36">
        <f>'Übersicht Gruppen'!C2</f>
        <v>1059.8000000000002</v>
      </c>
      <c r="E6" s="36">
        <f>'Übersicht Gruppen'!D2</f>
        <v>741.5</v>
      </c>
      <c r="F6" s="36">
        <f>'Übersicht Gruppen'!E2</f>
        <v>1080.1999999999998</v>
      </c>
      <c r="G6" s="36">
        <f>'Übersicht Gruppen'!F2</f>
        <v>1132.2</v>
      </c>
      <c r="H6" s="36">
        <f>'Übersicht Gruppen'!G2</f>
        <v>1120.3</v>
      </c>
      <c r="I6" s="36">
        <f>'Übersicht Gruppen'!H2</f>
        <v>0</v>
      </c>
      <c r="J6" s="37">
        <f>'Übersicht Gruppen'!I2</f>
        <v>1026.8</v>
      </c>
      <c r="K6" s="38">
        <f t="shared" ref="K6:K17" si="0">SUM(D6:I6)</f>
        <v>5134</v>
      </c>
      <c r="L6" s="36">
        <f>'Übersicht Gruppen'!K2</f>
        <v>1158.4000000000001</v>
      </c>
      <c r="M6" s="36">
        <f>'Übersicht Gruppen'!L2</f>
        <v>1134.1999999999998</v>
      </c>
      <c r="N6" s="36">
        <f>'Übersicht Gruppen'!M2</f>
        <v>1140.8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1144.4666666666665</v>
      </c>
      <c r="S6" s="38">
        <f t="shared" ref="S6:S17" si="1">SUM(L6:Q6)</f>
        <v>3433.3999999999996</v>
      </c>
      <c r="T6" s="37">
        <f>'Übersicht Gruppen'!S2</f>
        <v>1070.925</v>
      </c>
      <c r="U6" s="38">
        <f>SUM(S6+K6)</f>
        <v>8567.4</v>
      </c>
      <c r="V6" s="155"/>
    </row>
    <row r="7" spans="1:22" ht="20.25" customHeight="1" x14ac:dyDescent="0.25">
      <c r="A7" s="39">
        <v>2</v>
      </c>
      <c r="B7" s="152" t="str">
        <f>'Übersicht Gruppen'!B3</f>
        <v>Börgermoor</v>
      </c>
      <c r="C7" s="153"/>
      <c r="D7" s="40">
        <f>'Übersicht Gruppen'!C3</f>
        <v>955.5</v>
      </c>
      <c r="E7" s="40">
        <f>'Übersicht Gruppen'!D3</f>
        <v>1003.7</v>
      </c>
      <c r="F7" s="40">
        <f>'Übersicht Gruppen'!E3</f>
        <v>930.80000000000007</v>
      </c>
      <c r="G7" s="40">
        <f>'Übersicht Gruppen'!F3</f>
        <v>1014.1000000000001</v>
      </c>
      <c r="H7" s="40">
        <f>'Übersicht Gruppen'!G3</f>
        <v>1015.3</v>
      </c>
      <c r="I7" s="40">
        <f>'Übersicht Gruppen'!H3</f>
        <v>0</v>
      </c>
      <c r="J7" s="41">
        <f>'Übersicht Gruppen'!I3</f>
        <v>983.88000000000011</v>
      </c>
      <c r="K7" s="42">
        <f t="shared" si="0"/>
        <v>4919.4000000000005</v>
      </c>
      <c r="L7" s="40">
        <f>'Übersicht Gruppen'!K3</f>
        <v>1018.5999999999999</v>
      </c>
      <c r="M7" s="40">
        <f>'Übersicht Gruppen'!L3</f>
        <v>1010</v>
      </c>
      <c r="N7" s="40">
        <f>'Übersicht Gruppen'!M3</f>
        <v>1055.2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1027.9333333333334</v>
      </c>
      <c r="S7" s="42">
        <f t="shared" si="1"/>
        <v>3083.8</v>
      </c>
      <c r="T7" s="41">
        <f>'Übersicht Gruppen'!S3</f>
        <v>1000.4</v>
      </c>
      <c r="U7" s="42">
        <f t="shared" ref="U7:U17" si="2">SUM(S7+K7)</f>
        <v>8003.2000000000007</v>
      </c>
      <c r="V7" s="42">
        <f>(U6-U7)*-1</f>
        <v>-564.19999999999891</v>
      </c>
    </row>
    <row r="8" spans="1:22" ht="20.25" customHeight="1" x14ac:dyDescent="0.25">
      <c r="A8" s="43">
        <v>3</v>
      </c>
      <c r="B8" s="150" t="str">
        <f>'Übersicht Gruppen'!B4</f>
        <v>Lahn</v>
      </c>
      <c r="C8" s="151"/>
      <c r="D8" s="36">
        <f>'Übersicht Gruppen'!C4</f>
        <v>305</v>
      </c>
      <c r="E8" s="36">
        <f>'Übersicht Gruppen'!D4</f>
        <v>590.1</v>
      </c>
      <c r="F8" s="36">
        <f>'Übersicht Gruppen'!E4</f>
        <v>553.5</v>
      </c>
      <c r="G8" s="36">
        <f>'Übersicht Gruppen'!F4</f>
        <v>563</v>
      </c>
      <c r="H8" s="36">
        <f>'Übersicht Gruppen'!G4</f>
        <v>284.7</v>
      </c>
      <c r="I8" s="36">
        <f>'Übersicht Gruppen'!H4</f>
        <v>0</v>
      </c>
      <c r="J8" s="37">
        <f>'Übersicht Gruppen'!I4</f>
        <v>1148.1499999999999</v>
      </c>
      <c r="K8" s="38">
        <f t="shared" si="0"/>
        <v>2296.2999999999997</v>
      </c>
      <c r="L8" s="36">
        <f>'Übersicht Gruppen'!K4</f>
        <v>464.9</v>
      </c>
      <c r="M8" s="36">
        <f>'Übersicht Gruppen'!L4</f>
        <v>491</v>
      </c>
      <c r="N8" s="36">
        <f>'Übersicht Gruppen'!M4</f>
        <v>509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1464.9</v>
      </c>
      <c r="S8" s="38">
        <f t="shared" si="1"/>
        <v>1464.9</v>
      </c>
      <c r="T8" s="37">
        <f>'Übersicht Gruppen'!S4</f>
        <v>1253.7333333333333</v>
      </c>
      <c r="U8" s="38">
        <f t="shared" si="2"/>
        <v>3761.2</v>
      </c>
      <c r="V8" s="38">
        <f t="shared" ref="V8:V17" si="3">(U7-U8)*-1</f>
        <v>-4242.0000000000009</v>
      </c>
    </row>
    <row r="9" spans="1:22" ht="20.25" customHeight="1" x14ac:dyDescent="0.25">
      <c r="A9" s="29">
        <v>4</v>
      </c>
      <c r="B9" s="152" t="str">
        <f>'Übersicht Gruppen'!B5</f>
        <v>Spahnharrenstätte</v>
      </c>
      <c r="C9" s="153"/>
      <c r="D9" s="40">
        <f>'Übersicht Gruppen'!C5</f>
        <v>613.5</v>
      </c>
      <c r="E9" s="40">
        <f>'Übersicht Gruppen'!D5</f>
        <v>274.10000000000002</v>
      </c>
      <c r="F9" s="40">
        <f>'Übersicht Gruppen'!E5</f>
        <v>307.39999999999998</v>
      </c>
      <c r="G9" s="40">
        <f>'Übersicht Gruppen'!F5</f>
        <v>674.1</v>
      </c>
      <c r="H9" s="40">
        <f>'Übersicht Gruppen'!G5</f>
        <v>795.4</v>
      </c>
      <c r="I9" s="40">
        <f>'Übersicht Gruppen'!H5</f>
        <v>0</v>
      </c>
      <c r="J9" s="41">
        <f>'Übersicht Gruppen'!I5</f>
        <v>666.125</v>
      </c>
      <c r="K9" s="42">
        <f t="shared" si="0"/>
        <v>2664.5</v>
      </c>
      <c r="L9" s="40">
        <f>'Übersicht Gruppen'!K5</f>
        <v>319.5</v>
      </c>
      <c r="M9" s="40">
        <f>'Übersicht Gruppen'!L5</f>
        <v>336.5</v>
      </c>
      <c r="N9" s="40">
        <f>'Übersicht Gruppen'!M5</f>
        <v>329.4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985.4</v>
      </c>
      <c r="S9" s="42">
        <f t="shared" si="1"/>
        <v>985.4</v>
      </c>
      <c r="T9" s="41">
        <f>'Übersicht Gruppen'!S5</f>
        <v>729.98</v>
      </c>
      <c r="U9" s="42">
        <f t="shared" si="2"/>
        <v>3649.9</v>
      </c>
      <c r="V9" s="42">
        <f t="shared" si="3"/>
        <v>-111.29999999999973</v>
      </c>
    </row>
    <row r="10" spans="1:22" ht="20.25" customHeight="1" x14ac:dyDescent="0.25">
      <c r="A10" s="44">
        <v>5</v>
      </c>
      <c r="B10" s="150" t="str">
        <f>'Übersicht Gruppen'!B6</f>
        <v>Börgerwald</v>
      </c>
      <c r="C10" s="151"/>
      <c r="D10" s="36">
        <f>'Übersicht Gruppen'!C6</f>
        <v>674</v>
      </c>
      <c r="E10" s="36">
        <f>'Übersicht Gruppen'!D6</f>
        <v>319.89999999999998</v>
      </c>
      <c r="F10" s="36">
        <f>'Übersicht Gruppen'!E6</f>
        <v>650.20000000000005</v>
      </c>
      <c r="G10" s="36">
        <f>'Übersicht Gruppen'!F6</f>
        <v>1042.5</v>
      </c>
      <c r="H10" s="36">
        <f>'Übersicht Gruppen'!G6</f>
        <v>0</v>
      </c>
      <c r="I10" s="36">
        <f>'Übersicht Gruppen'!H6</f>
        <v>0</v>
      </c>
      <c r="J10" s="37">
        <f>'Übersicht Gruppen'!I6</f>
        <v>671.65</v>
      </c>
      <c r="K10" s="38">
        <f t="shared" si="0"/>
        <v>2686.6</v>
      </c>
      <c r="L10" s="36">
        <f>'Übersicht Gruppen'!K6</f>
        <v>0</v>
      </c>
      <c r="M10" s="36">
        <f>'Übersicht Gruppen'!L6</f>
        <v>0</v>
      </c>
      <c r="N10" s="36">
        <f>'Übersicht Gruppen'!M6</f>
        <v>707.5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707.5</v>
      </c>
      <c r="S10" s="38">
        <f t="shared" si="1"/>
        <v>707.5</v>
      </c>
      <c r="T10" s="37">
        <f>'Übersicht Gruppen'!S6</f>
        <v>678.81999999999994</v>
      </c>
      <c r="U10" s="38">
        <f t="shared" si="2"/>
        <v>3394.1</v>
      </c>
      <c r="V10" s="38">
        <f t="shared" si="3"/>
        <v>-255.80000000000018</v>
      </c>
    </row>
    <row r="11" spans="1:22" ht="20.25" customHeight="1" x14ac:dyDescent="0.25">
      <c r="A11" s="45">
        <v>6</v>
      </c>
      <c r="B11" s="152" t="str">
        <f>'Übersicht Gruppen'!B7</f>
        <v>Esterwegen</v>
      </c>
      <c r="C11" s="153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294.10000000000002</v>
      </c>
      <c r="H11" s="40">
        <f>'Übersicht Gruppen'!G7</f>
        <v>289.8</v>
      </c>
      <c r="I11" s="40">
        <f>'Übersicht Gruppen'!H7</f>
        <v>0</v>
      </c>
      <c r="J11" s="41">
        <f>'Übersicht Gruppen'!I8</f>
        <v>0</v>
      </c>
      <c r="K11" s="42">
        <f t="shared" si="0"/>
        <v>1008.9000000000001</v>
      </c>
      <c r="L11" s="40">
        <f>'Übersicht Gruppen'!K7</f>
        <v>279.89999999999998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93.3</v>
      </c>
      <c r="S11" s="42">
        <f t="shared" si="1"/>
        <v>279.89999999999998</v>
      </c>
      <c r="T11" s="41">
        <f>'Übersicht Gruppen'!S7</f>
        <v>161.10000000000002</v>
      </c>
      <c r="U11" s="42">
        <f t="shared" si="2"/>
        <v>1288.8000000000002</v>
      </c>
      <c r="V11" s="42">
        <f t="shared" si="3"/>
        <v>-2105.2999999999997</v>
      </c>
    </row>
    <row r="12" spans="1:22" ht="20.25" customHeight="1" x14ac:dyDescent="0.25">
      <c r="A12" s="44">
        <v>7</v>
      </c>
      <c r="B12" s="150" t="str">
        <f>'Übersicht Gruppen'!B8</f>
        <v>Lorup</v>
      </c>
      <c r="C12" s="151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287.10000000000002</v>
      </c>
      <c r="H12" s="36">
        <f>'Übersicht Gruppen'!G8</f>
        <v>0</v>
      </c>
      <c r="I12" s="36">
        <f>'Übersicht Gruppen'!H8</f>
        <v>0</v>
      </c>
      <c r="J12" s="37">
        <f>'Übersicht Gruppen'!I9</f>
        <v>71.62</v>
      </c>
      <c r="K12" s="38">
        <f t="shared" si="0"/>
        <v>561.79999999999995</v>
      </c>
      <c r="L12" s="36">
        <f>'Übersicht Gruppen'!K8</f>
        <v>0</v>
      </c>
      <c r="M12" s="36">
        <f>'Übersicht Gruppen'!L8</f>
        <v>0</v>
      </c>
      <c r="N12" s="36">
        <f>'Übersicht Gruppen'!M8</f>
        <v>276.89999999999998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276.89999999999998</v>
      </c>
      <c r="T12" s="37">
        <f>'Übersicht Gruppen'!S8</f>
        <v>0</v>
      </c>
      <c r="U12" s="38">
        <f t="shared" si="2"/>
        <v>838.69999999999993</v>
      </c>
      <c r="V12" s="38">
        <f t="shared" si="3"/>
        <v>-450.10000000000025</v>
      </c>
    </row>
    <row r="13" spans="1:22" ht="20.25" customHeight="1" x14ac:dyDescent="0.25">
      <c r="A13" s="45">
        <v>8</v>
      </c>
      <c r="B13" s="152" t="str">
        <f>'Übersicht Gruppen'!B9</f>
        <v>Sögel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358.1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358.1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44.762500000000003</v>
      </c>
      <c r="U13" s="42">
        <f t="shared" si="2"/>
        <v>358.1</v>
      </c>
      <c r="V13" s="42">
        <f t="shared" si="3"/>
        <v>-480.59999999999991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-358.1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587.01666666666677</v>
      </c>
      <c r="G19" s="36">
        <f t="shared" si="4"/>
        <v>786.66666666666663</v>
      </c>
      <c r="H19" s="36">
        <f t="shared" si="4"/>
        <v>584.25</v>
      </c>
      <c r="I19" s="36">
        <f t="shared" si="4"/>
        <v>0</v>
      </c>
      <c r="J19" s="37">
        <f t="shared" si="4"/>
        <v>749.43416666666656</v>
      </c>
      <c r="K19" s="38">
        <f>SUM(K6:K11)/6</f>
        <v>3118.2833333333333</v>
      </c>
      <c r="L19" s="36">
        <f t="shared" si="4"/>
        <v>540.2166666666667</v>
      </c>
      <c r="M19" s="36">
        <f t="shared" si="4"/>
        <v>495.2833333333333</v>
      </c>
      <c r="N19" s="36">
        <f t="shared" si="4"/>
        <v>623.65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903.91666666666663</v>
      </c>
      <c r="S19" s="36">
        <f t="shared" si="4"/>
        <v>1659.1499999999999</v>
      </c>
      <c r="T19" s="37">
        <f t="shared" si="4"/>
        <v>815.82638888888903</v>
      </c>
      <c r="U19" s="38">
        <f t="shared" si="4"/>
        <v>4777.4333333333334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384.1</v>
      </c>
      <c r="H23" s="38">
        <f>'Übersicht Schützen'!G2</f>
        <v>373</v>
      </c>
      <c r="I23" s="38">
        <f>'Übersicht Schützen'!H2</f>
        <v>0</v>
      </c>
      <c r="J23" s="56">
        <f>'Übersicht Schützen'!I2</f>
        <v>376.58000000000004</v>
      </c>
      <c r="K23" s="38">
        <f>SUM(D23:I23)</f>
        <v>1882.9</v>
      </c>
      <c r="L23" s="38">
        <f>'Übersicht Schützen'!L2</f>
        <v>389.3</v>
      </c>
      <c r="M23" s="38">
        <f>'Übersicht Schützen'!M2</f>
        <v>385.2</v>
      </c>
      <c r="N23" s="38">
        <f>'Übersicht Schützen'!N2</f>
        <v>383.2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385.90000000000003</v>
      </c>
      <c r="S23" s="38">
        <f>SUM(L23:Q23)</f>
        <v>1157.7</v>
      </c>
      <c r="T23" s="56">
        <f>'Übersicht Schützen'!U2</f>
        <v>380.07499999999999</v>
      </c>
      <c r="U23" s="38">
        <f>SUM(K23+S23)</f>
        <v>3040.6000000000004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368.6</v>
      </c>
      <c r="H24" s="42">
        <f>'Übersicht Schützen'!G3</f>
        <v>359</v>
      </c>
      <c r="I24" s="42">
        <f>'Übersicht Schützen'!H3</f>
        <v>0</v>
      </c>
      <c r="J24" s="59">
        <f>'Übersicht Schützen'!I3</f>
        <v>363.62</v>
      </c>
      <c r="K24" s="42">
        <f>SUM(D24:I24)</f>
        <v>1818.1</v>
      </c>
      <c r="L24" s="42">
        <f>'Übersicht Schützen'!L3</f>
        <v>382.2</v>
      </c>
      <c r="M24" s="42">
        <f>'Übersicht Schützen'!M3</f>
        <v>369.6</v>
      </c>
      <c r="N24" s="42">
        <f>'Übersicht Schützen'!N3</f>
        <v>378.4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376.73333333333329</v>
      </c>
      <c r="S24" s="42">
        <f t="shared" ref="S24:S58" si="5">SUM(L24:Q24)</f>
        <v>1130.1999999999998</v>
      </c>
      <c r="T24" s="59">
        <f>'Übersicht Schützen'!U3</f>
        <v>368.53749999999997</v>
      </c>
      <c r="U24" s="42">
        <f t="shared" ref="U24:U58" si="6">SUM(K24+S24)</f>
        <v>2948.2999999999997</v>
      </c>
      <c r="V24" s="42">
        <f>(U23-U24)*-1</f>
        <v>-92.300000000000637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355.1</v>
      </c>
      <c r="H25" s="38">
        <f>'Übersicht Schützen'!G4</f>
        <v>364.8</v>
      </c>
      <c r="I25" s="38">
        <f>'Übersicht Schützen'!H4</f>
        <v>0</v>
      </c>
      <c r="J25" s="56">
        <f>'Übersicht Schützen'!I4</f>
        <v>351.78</v>
      </c>
      <c r="K25" s="38">
        <f t="shared" ref="K25:K58" si="7">SUM(D25:I25)</f>
        <v>1758.8999999999999</v>
      </c>
      <c r="L25" s="38">
        <f>'Übersicht Schützen'!L4</f>
        <v>356.5</v>
      </c>
      <c r="M25" s="38">
        <f>'Übersicht Schützen'!M4</f>
        <v>349.7</v>
      </c>
      <c r="N25" s="38">
        <f>'Übersicht Schützen'!N4</f>
        <v>375.5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360.56666666666666</v>
      </c>
      <c r="S25" s="38">
        <f t="shared" si="5"/>
        <v>1081.7</v>
      </c>
      <c r="T25" s="56">
        <f>'Übersicht Schützen'!U4</f>
        <v>355.07499999999993</v>
      </c>
      <c r="U25" s="38">
        <f t="shared" si="6"/>
        <v>2840.6</v>
      </c>
      <c r="V25" s="38">
        <f t="shared" ref="V25:V52" si="8">(U24-U25)*-1</f>
        <v>-107.69999999999982</v>
      </c>
    </row>
    <row r="26" spans="1:22" s="51" customFormat="1" ht="18" customHeight="1" x14ac:dyDescent="0.25">
      <c r="A26" s="52">
        <v>4</v>
      </c>
      <c r="B26" s="57" t="str">
        <f>'Übersicht Schützen'!A5</f>
        <v>Eichhorn Luca</v>
      </c>
      <c r="C26" s="89" t="str">
        <f>'Übersicht Schützen'!B5</f>
        <v>Börgermoor</v>
      </c>
      <c r="D26" s="58">
        <f>'Übersicht Schützen'!C5</f>
        <v>298.10000000000002</v>
      </c>
      <c r="E26" s="42">
        <f>'Übersicht Schützen'!D5</f>
        <v>315.10000000000002</v>
      </c>
      <c r="F26" s="42">
        <f>'Übersicht Schützen'!E5</f>
        <v>285.60000000000002</v>
      </c>
      <c r="G26" s="42">
        <f>'Übersicht Schützen'!F5</f>
        <v>340.8</v>
      </c>
      <c r="H26" s="42">
        <f>'Übersicht Schützen'!G5</f>
        <v>333.8</v>
      </c>
      <c r="I26" s="42">
        <f>'Übersicht Schützen'!H5</f>
        <v>0</v>
      </c>
      <c r="J26" s="59">
        <f>'Übersicht Schützen'!I5</f>
        <v>314.68</v>
      </c>
      <c r="K26" s="42">
        <f t="shared" si="7"/>
        <v>1573.4</v>
      </c>
      <c r="L26" s="42">
        <f>'Übersicht Schützen'!L5</f>
        <v>335.3</v>
      </c>
      <c r="M26" s="42">
        <f>'Übersicht Schützen'!M5</f>
        <v>333.1</v>
      </c>
      <c r="N26" s="42">
        <f>'Übersicht Schützen'!N5</f>
        <v>363.1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343.83333333333331</v>
      </c>
      <c r="S26" s="42">
        <f t="shared" si="5"/>
        <v>1031.5</v>
      </c>
      <c r="T26" s="59">
        <f>'Übersicht Schützen'!U5</f>
        <v>325.61250000000001</v>
      </c>
      <c r="U26" s="42">
        <f t="shared" si="6"/>
        <v>2604.9</v>
      </c>
      <c r="V26" s="42">
        <f t="shared" si="8"/>
        <v>-235.69999999999982</v>
      </c>
    </row>
    <row r="27" spans="1:22" s="51" customFormat="1" ht="18" customHeight="1" x14ac:dyDescent="0.25">
      <c r="A27" s="43">
        <v>5</v>
      </c>
      <c r="B27" s="54" t="str">
        <f>'Übersicht Schützen'!A6</f>
        <v>Kohnen Saskia</v>
      </c>
      <c r="C27" s="88" t="str">
        <f>'Übersicht Schützen'!B6</f>
        <v>Börgermoor</v>
      </c>
      <c r="D27" s="55">
        <f>'Übersicht Schützen'!C6</f>
        <v>304.7</v>
      </c>
      <c r="E27" s="38">
        <f>'Übersicht Schützen'!D6</f>
        <v>334</v>
      </c>
      <c r="F27" s="38">
        <f>'Übersicht Schützen'!E6</f>
        <v>313.5</v>
      </c>
      <c r="G27" s="38">
        <f>'Übersicht Schützen'!F6</f>
        <v>318.2</v>
      </c>
      <c r="H27" s="38">
        <f>'Übersicht Schützen'!G6</f>
        <v>316.7</v>
      </c>
      <c r="I27" s="38">
        <f>'Übersicht Schützen'!H6</f>
        <v>0</v>
      </c>
      <c r="J27" s="56">
        <f>'Übersicht Schützen'!I6</f>
        <v>317.42</v>
      </c>
      <c r="K27" s="38">
        <f t="shared" si="7"/>
        <v>1587.1000000000001</v>
      </c>
      <c r="L27" s="38">
        <f>'Übersicht Schützen'!L6</f>
        <v>326.8</v>
      </c>
      <c r="M27" s="38">
        <f>'Übersicht Schützen'!M6</f>
        <v>327.2</v>
      </c>
      <c r="N27" s="38">
        <f>'Übersicht Schützen'!N6</f>
        <v>316.60000000000002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323.53333333333336</v>
      </c>
      <c r="S27" s="38">
        <f t="shared" si="5"/>
        <v>970.6</v>
      </c>
      <c r="T27" s="56">
        <f>'Übersicht Schützen'!U6</f>
        <v>319.71249999999998</v>
      </c>
      <c r="U27" s="38">
        <f t="shared" si="6"/>
        <v>2557.7000000000003</v>
      </c>
      <c r="V27" s="38">
        <f t="shared" si="8"/>
        <v>-47.199999999999818</v>
      </c>
    </row>
    <row r="28" spans="1:22" s="51" customFormat="1" ht="18" customHeight="1" x14ac:dyDescent="0.25">
      <c r="A28" s="29">
        <v>6</v>
      </c>
      <c r="B28" s="57" t="str">
        <f>'Übersicht Schützen'!A7</f>
        <v>Wilken Noah</v>
      </c>
      <c r="C28" s="89" t="str">
        <f>'Übersicht Schützen'!B7</f>
        <v>Lahn</v>
      </c>
      <c r="D28" s="58">
        <f>'Übersicht Schützen'!C7</f>
        <v>305</v>
      </c>
      <c r="E28" s="42">
        <f>'Übersicht Schützen'!D7</f>
        <v>299</v>
      </c>
      <c r="F28" s="42">
        <f>'Übersicht Schützen'!E7</f>
        <v>313.60000000000002</v>
      </c>
      <c r="G28" s="42">
        <f>'Übersicht Schützen'!F7</f>
        <v>310.5</v>
      </c>
      <c r="H28" s="42">
        <f>'Übersicht Schützen'!G7</f>
        <v>284.7</v>
      </c>
      <c r="I28" s="42">
        <f>'Übersicht Schützen'!H7</f>
        <v>0</v>
      </c>
      <c r="J28" s="59">
        <f>'Übersicht Schützen'!I7</f>
        <v>302.56</v>
      </c>
      <c r="K28" s="42">
        <f t="shared" si="7"/>
        <v>1512.8</v>
      </c>
      <c r="L28" s="42">
        <f>'Übersicht Schützen'!L7</f>
        <v>290.3</v>
      </c>
      <c r="M28" s="42">
        <f>'Übersicht Schützen'!M7</f>
        <v>287.60000000000002</v>
      </c>
      <c r="N28" s="42">
        <f>'Übersicht Schützen'!N7</f>
        <v>298.3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292.06666666666666</v>
      </c>
      <c r="S28" s="42">
        <f t="shared" si="5"/>
        <v>876.2</v>
      </c>
      <c r="T28" s="59">
        <f>'Übersicht Schützen'!U7</f>
        <v>298.625</v>
      </c>
      <c r="U28" s="42">
        <f t="shared" si="6"/>
        <v>2389</v>
      </c>
      <c r="V28" s="42">
        <f t="shared" si="8"/>
        <v>-168.70000000000027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Spahnharrenstätte</v>
      </c>
      <c r="D29" s="55">
        <f>'Übersicht Schützen'!C8</f>
        <v>295.5</v>
      </c>
      <c r="E29" s="38">
        <f>'Übersicht Schützen'!D8</f>
        <v>0</v>
      </c>
      <c r="F29" s="38">
        <f>'Übersicht Schützen'!E8</f>
        <v>307.39999999999998</v>
      </c>
      <c r="G29" s="38">
        <f>'Übersicht Schützen'!F8</f>
        <v>317</v>
      </c>
      <c r="H29" s="38">
        <f>'Übersicht Schützen'!G8</f>
        <v>315.8</v>
      </c>
      <c r="I29" s="38">
        <f>'Übersicht Schützen'!H8</f>
        <v>0</v>
      </c>
      <c r="J29" s="56">
        <f>'Übersicht Schützen'!I8</f>
        <v>308.92500000000001</v>
      </c>
      <c r="K29" s="38">
        <f t="shared" si="7"/>
        <v>1235.7</v>
      </c>
      <c r="L29" s="38">
        <f>'Übersicht Schützen'!L8</f>
        <v>319.5</v>
      </c>
      <c r="M29" s="38">
        <f>'Übersicht Schützen'!M8</f>
        <v>336.5</v>
      </c>
      <c r="N29" s="38">
        <f>'Übersicht Schützen'!N8</f>
        <v>329.4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328.46666666666664</v>
      </c>
      <c r="S29" s="38">
        <f t="shared" si="5"/>
        <v>985.4</v>
      </c>
      <c r="T29" s="56">
        <f>'Übersicht Schützen'!U8</f>
        <v>317.3</v>
      </c>
      <c r="U29" s="38">
        <f t="shared" si="6"/>
        <v>2221.1</v>
      </c>
      <c r="V29" s="38">
        <f t="shared" si="8"/>
        <v>-167.90000000000009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337.8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334.33333333333331</v>
      </c>
      <c r="K30" s="42">
        <f t="shared" si="7"/>
        <v>1003</v>
      </c>
      <c r="L30" s="42">
        <f>'Übersicht Schützen'!L9</f>
        <v>349.9</v>
      </c>
      <c r="M30" s="42">
        <f>'Übersicht Schützen'!M9</f>
        <v>361.2</v>
      </c>
      <c r="N30" s="42">
        <f>'Übersicht Schützen'!N9</f>
        <v>348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353.0333333333333</v>
      </c>
      <c r="S30" s="42">
        <f t="shared" si="5"/>
        <v>1059.0999999999999</v>
      </c>
      <c r="T30" s="59">
        <f>'Übersicht Schützen'!U9</f>
        <v>343.68333333333339</v>
      </c>
      <c r="U30" s="42">
        <f t="shared" si="6"/>
        <v>2062.1</v>
      </c>
      <c r="V30" s="42">
        <f t="shared" si="8"/>
        <v>-159</v>
      </c>
    </row>
    <row r="31" spans="1:22" s="51" customFormat="1" ht="18" customHeight="1" x14ac:dyDescent="0.25">
      <c r="A31" s="43">
        <v>9</v>
      </c>
      <c r="B31" s="54" t="str">
        <f>'Übersicht Schützen'!A10</f>
        <v>Stümpler Jan-Luca</v>
      </c>
      <c r="C31" s="88" t="str">
        <f>'Übersicht Schützen'!B10</f>
        <v>Lähden Jugend I</v>
      </c>
      <c r="D31" s="55">
        <f>'Übersicht Schützen'!C10</f>
        <v>0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379.5</v>
      </c>
      <c r="H31" s="38">
        <f>'Übersicht Schützen'!G10</f>
        <v>388.3</v>
      </c>
      <c r="I31" s="38">
        <f>'Übersicht Schützen'!H10</f>
        <v>0</v>
      </c>
      <c r="J31" s="56">
        <f>'Übersicht Schützen'!I10</f>
        <v>383.9</v>
      </c>
      <c r="K31" s="38">
        <f t="shared" si="7"/>
        <v>767.8</v>
      </c>
      <c r="L31" s="38">
        <f>'Übersicht Schützen'!L10</f>
        <v>386.9</v>
      </c>
      <c r="M31" s="38">
        <f>'Übersicht Schützen'!M10</f>
        <v>379.4</v>
      </c>
      <c r="N31" s="38">
        <f>'Übersicht Schützen'!N10</f>
        <v>379.2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381.83333333333331</v>
      </c>
      <c r="S31" s="38">
        <f t="shared" si="5"/>
        <v>1145.5</v>
      </c>
      <c r="T31" s="56">
        <f>'Übersicht Schützen'!U10</f>
        <v>382.65999999999997</v>
      </c>
      <c r="U31" s="38">
        <f t="shared" si="6"/>
        <v>1913.3</v>
      </c>
      <c r="V31" s="38">
        <f t="shared" si="8"/>
        <v>-148.79999999999995</v>
      </c>
    </row>
    <row r="32" spans="1:22" s="51" customFormat="1" ht="18" customHeight="1" x14ac:dyDescent="0.25">
      <c r="A32" s="52">
        <v>10</v>
      </c>
      <c r="B32" s="57" t="str">
        <f>'Übersicht Schützen'!A11</f>
        <v>Feldhaus Vanessa</v>
      </c>
      <c r="C32" s="89" t="str">
        <f>'Übersicht Schützen'!B11</f>
        <v>Lähden Jugend I</v>
      </c>
      <c r="D32" s="58">
        <f>'Übersicht Schützen'!C11</f>
        <v>301.60000000000002</v>
      </c>
      <c r="E32" s="42">
        <f>'Übersicht Schützen'!D11</f>
        <v>0</v>
      </c>
      <c r="F32" s="42">
        <f>'Übersicht Schützen'!E11</f>
        <v>320.3</v>
      </c>
      <c r="G32" s="42">
        <f>'Übersicht Schützen'!F11</f>
        <v>324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315.3</v>
      </c>
      <c r="K32" s="42">
        <f t="shared" si="7"/>
        <v>945.90000000000009</v>
      </c>
      <c r="L32" s="42">
        <f>'Übersicht Schützen'!L11</f>
        <v>345.2</v>
      </c>
      <c r="M32" s="42">
        <f>'Übersicht Schützen'!M11</f>
        <v>318.7</v>
      </c>
      <c r="N32" s="42">
        <f>'Übersicht Schützen'!N11</f>
        <v>297.60000000000002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320.5</v>
      </c>
      <c r="S32" s="42">
        <f t="shared" si="5"/>
        <v>961.5</v>
      </c>
      <c r="T32" s="59">
        <f>'Übersicht Schützen'!U11</f>
        <v>317.90000000000003</v>
      </c>
      <c r="U32" s="42">
        <f t="shared" si="6"/>
        <v>1907.4</v>
      </c>
      <c r="V32" s="42">
        <f t="shared" si="8"/>
        <v>-5.8999999999998636</v>
      </c>
    </row>
    <row r="33" spans="1:44" s="51" customFormat="1" ht="18" customHeight="1" x14ac:dyDescent="0.25">
      <c r="A33" s="50">
        <v>11</v>
      </c>
      <c r="B33" s="54" t="str">
        <f>'Übersicht Schützen'!A12</f>
        <v>Schulz Mika</v>
      </c>
      <c r="C33" s="88" t="str">
        <f>'Übersicht Schützen'!B12</f>
        <v>Lahn</v>
      </c>
      <c r="D33" s="55">
        <f>'Übersicht Schützen'!C12</f>
        <v>0</v>
      </c>
      <c r="E33" s="38">
        <f>'Übersicht Schützen'!D12</f>
        <v>291.10000000000002</v>
      </c>
      <c r="F33" s="38">
        <f>'Übersicht Schützen'!E12</f>
        <v>239.9</v>
      </c>
      <c r="G33" s="38">
        <f>'Übersicht Schützen'!F12</f>
        <v>252.5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261.16666666666669</v>
      </c>
      <c r="K33" s="38">
        <f t="shared" si="7"/>
        <v>783.5</v>
      </c>
      <c r="L33" s="38">
        <f>'Übersicht Schützen'!L12</f>
        <v>174.6</v>
      </c>
      <c r="M33" s="38">
        <f>'Übersicht Schützen'!M12</f>
        <v>203.4</v>
      </c>
      <c r="N33" s="38">
        <f>'Übersicht Schützen'!N12</f>
        <v>210.7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196.23333333333335</v>
      </c>
      <c r="S33" s="38">
        <f t="shared" si="5"/>
        <v>588.70000000000005</v>
      </c>
      <c r="T33" s="56">
        <f>'Übersicht Schützen'!U12</f>
        <v>228.70000000000002</v>
      </c>
      <c r="U33" s="38">
        <f t="shared" si="6"/>
        <v>1372.2</v>
      </c>
      <c r="V33" s="38">
        <f t="shared" si="8"/>
        <v>-535.20000000000005</v>
      </c>
    </row>
    <row r="34" spans="1:44" s="51" customFormat="1" ht="18" customHeight="1" x14ac:dyDescent="0.25">
      <c r="A34" s="29">
        <v>12</v>
      </c>
      <c r="B34" s="57" t="str">
        <f>'Übersicht Schützen'!A13</f>
        <v>Gedecksnis Stefan</v>
      </c>
      <c r="C34" s="89" t="str">
        <f>'Übersicht Schützen'!B13</f>
        <v>Esterwegen</v>
      </c>
      <c r="D34" s="58">
        <f>'Übersicht Schützen'!C13</f>
        <v>200.6</v>
      </c>
      <c r="E34" s="42">
        <f>'Übersicht Schützen'!D13</f>
        <v>224.4</v>
      </c>
      <c r="F34" s="42">
        <f>'Übersicht Schützen'!E13</f>
        <v>0</v>
      </c>
      <c r="G34" s="42">
        <f>'Übersicht Schützen'!F13</f>
        <v>294.10000000000002</v>
      </c>
      <c r="H34" s="42">
        <f>'Übersicht Schützen'!G13</f>
        <v>289.8</v>
      </c>
      <c r="I34" s="42">
        <f>'Übersicht Schützen'!H13</f>
        <v>0</v>
      </c>
      <c r="J34" s="59">
        <f>'Übersicht Schützen'!I13</f>
        <v>252.22500000000002</v>
      </c>
      <c r="K34" s="42">
        <f t="shared" si="7"/>
        <v>1008.9000000000001</v>
      </c>
      <c r="L34" s="42">
        <f>'Übersicht Schützen'!L13</f>
        <v>279.89999999999998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279.89999999999998</v>
      </c>
      <c r="S34" s="42">
        <f t="shared" si="5"/>
        <v>279.89999999999998</v>
      </c>
      <c r="T34" s="59">
        <f>'Übersicht Schützen'!U13</f>
        <v>257.76000000000005</v>
      </c>
      <c r="U34" s="42">
        <f t="shared" si="6"/>
        <v>1288.8000000000002</v>
      </c>
      <c r="V34" s="42">
        <f t="shared" si="8"/>
        <v>-83.399999999999864</v>
      </c>
    </row>
    <row r="35" spans="1:44" s="51" customFormat="1" ht="18" customHeight="1" x14ac:dyDescent="0.25">
      <c r="A35" s="50">
        <v>13</v>
      </c>
      <c r="B35" s="54" t="str">
        <f>'Übersicht Schützen'!A14</f>
        <v>Hanneken Maren</v>
      </c>
      <c r="C35" s="88" t="str">
        <f>'Übersicht Schützen'!B14</f>
        <v>Börgerwald</v>
      </c>
      <c r="D35" s="55">
        <f>'Übersicht Schützen'!C14</f>
        <v>321</v>
      </c>
      <c r="E35" s="38">
        <f>'Übersicht Schützen'!D14</f>
        <v>319.89999999999998</v>
      </c>
      <c r="F35" s="38">
        <f>'Übersicht Schützen'!E14</f>
        <v>296.3</v>
      </c>
      <c r="G35" s="38">
        <f>'Übersicht Schützen'!F14</f>
        <v>331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317.05</v>
      </c>
      <c r="K35" s="38">
        <f t="shared" si="7"/>
        <v>1268.2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317.05</v>
      </c>
      <c r="U35" s="38">
        <f t="shared" si="6"/>
        <v>1268.2</v>
      </c>
      <c r="V35" s="38">
        <f t="shared" si="8"/>
        <v>-20.600000000000136</v>
      </c>
    </row>
    <row r="36" spans="1:44" s="51" customFormat="1" ht="18" customHeight="1" x14ac:dyDescent="0.25">
      <c r="A36" s="52">
        <v>14</v>
      </c>
      <c r="B36" s="57" t="str">
        <f>'Übersicht Schützen'!A15</f>
        <v>Lohmann Amy</v>
      </c>
      <c r="C36" s="89" t="str">
        <f>'Übersicht Schützen'!B15</f>
        <v>Börgerwald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353.9</v>
      </c>
      <c r="G36" s="42">
        <f>'Übersicht Schützen'!F15</f>
        <v>366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359.95</v>
      </c>
      <c r="K36" s="42">
        <f t="shared" si="7"/>
        <v>719.9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367.4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367.4</v>
      </c>
      <c r="S36" s="42">
        <f t="shared" si="5"/>
        <v>367.4</v>
      </c>
      <c r="T36" s="59">
        <f>'Übersicht Schützen'!U15</f>
        <v>362.43333333333334</v>
      </c>
      <c r="U36" s="42">
        <f t="shared" si="6"/>
        <v>1087.3</v>
      </c>
      <c r="V36" s="42">
        <f t="shared" si="8"/>
        <v>-180.90000000000009</v>
      </c>
    </row>
    <row r="37" spans="1:44" s="51" customFormat="1" ht="18" customHeight="1" x14ac:dyDescent="0.25">
      <c r="A37" s="43">
        <v>15</v>
      </c>
      <c r="B37" s="54" t="str">
        <f>'Übersicht Schützen'!A16</f>
        <v>Köstering Nele</v>
      </c>
      <c r="C37" s="88" t="str">
        <f>'Übersicht Schützen'!B16</f>
        <v>Börgerwald</v>
      </c>
      <c r="D37" s="55">
        <f>'Übersicht Schützen'!C16</f>
        <v>353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345.5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349.25</v>
      </c>
      <c r="K37" s="38">
        <f t="shared" si="7"/>
        <v>698.5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340.1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340.1</v>
      </c>
      <c r="S37" s="38">
        <f t="shared" si="5"/>
        <v>340.1</v>
      </c>
      <c r="T37" s="56">
        <f>'Übersicht Schützen'!U16</f>
        <v>346.2</v>
      </c>
      <c r="U37" s="38">
        <f t="shared" si="6"/>
        <v>1038.5999999999999</v>
      </c>
      <c r="V37" s="38">
        <f t="shared" si="8"/>
        <v>-48.700000000000045</v>
      </c>
    </row>
    <row r="38" spans="1:44" s="51" customFormat="1" ht="18" customHeight="1" x14ac:dyDescent="0.25">
      <c r="A38" s="29">
        <v>16</v>
      </c>
      <c r="B38" s="57" t="str">
        <f>'Übersicht Schützen'!A17</f>
        <v>Jansen Lars</v>
      </c>
      <c r="C38" s="89" t="str">
        <f>'Übersicht Schützen'!B17</f>
        <v>Spahnharrenstätte</v>
      </c>
      <c r="D38" s="58">
        <f>'Übersicht Schützen'!C17</f>
        <v>234.2</v>
      </c>
      <c r="E38" s="42">
        <f>'Übersicht Schützen'!D17</f>
        <v>274.10000000000002</v>
      </c>
      <c r="F38" s="42">
        <f>'Übersicht Schützen'!E17</f>
        <v>0</v>
      </c>
      <c r="G38" s="42">
        <f>'Übersicht Schützen'!F17</f>
        <v>224.5</v>
      </c>
      <c r="H38" s="42">
        <f>'Übersicht Schützen'!G17</f>
        <v>255.6</v>
      </c>
      <c r="I38" s="42">
        <f>'Übersicht Schützen'!H17</f>
        <v>0</v>
      </c>
      <c r="J38" s="59">
        <f>'Übersicht Schützen'!I17</f>
        <v>247.1</v>
      </c>
      <c r="K38" s="42">
        <f t="shared" si="7"/>
        <v>988.4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247.1</v>
      </c>
      <c r="U38" s="42">
        <f t="shared" si="6"/>
        <v>988.4</v>
      </c>
      <c r="V38" s="42">
        <f t="shared" si="8"/>
        <v>-50.199999999999932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274.7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287.10000000000002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280.89999999999998</v>
      </c>
      <c r="K39" s="38">
        <f t="shared" si="7"/>
        <v>561.79999999999995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276.89999999999998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276.89999999999998</v>
      </c>
      <c r="S39" s="38">
        <f t="shared" si="5"/>
        <v>276.89999999999998</v>
      </c>
      <c r="T39" s="56">
        <f>'Übersicht Schützen'!U18</f>
        <v>279.56666666666666</v>
      </c>
      <c r="U39" s="38">
        <f t="shared" si="6"/>
        <v>838.69999999999993</v>
      </c>
      <c r="V39" s="38">
        <f t="shared" si="8"/>
        <v>-149.70000000000005</v>
      </c>
    </row>
    <row r="40" spans="1:44" s="51" customFormat="1" ht="18" customHeight="1" x14ac:dyDescent="0.25">
      <c r="A40" s="29">
        <v>18</v>
      </c>
      <c r="B40" s="57" t="str">
        <f>'Übersicht Schützen'!A19</f>
        <v>Tharner Kim</v>
      </c>
      <c r="C40" s="89" t="str">
        <f>'Übersicht Schützen'!B19</f>
        <v>Sögel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358.1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358.1</v>
      </c>
      <c r="K40" s="42">
        <f t="shared" si="7"/>
        <v>358.1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358.1</v>
      </c>
      <c r="U40" s="42">
        <f t="shared" si="6"/>
        <v>358.1</v>
      </c>
      <c r="V40" s="42">
        <f t="shared" si="8"/>
        <v>-480.59999999999991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 Thilo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132.6</v>
      </c>
      <c r="H41" s="38">
        <f>'Übersicht Schützen'!G20</f>
        <v>224</v>
      </c>
      <c r="I41" s="38">
        <f>'Übersicht Schützen'!H20</f>
        <v>0</v>
      </c>
      <c r="J41" s="56">
        <f>'Übersicht Schützen'!I20</f>
        <v>178.3</v>
      </c>
      <c r="K41" s="38">
        <f t="shared" si="7"/>
        <v>356.6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178.3</v>
      </c>
      <c r="U41" s="38">
        <f t="shared" si="6"/>
        <v>356.6</v>
      </c>
      <c r="V41" s="38">
        <f t="shared" si="8"/>
        <v>-1.5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Leis Fynn Lucas </v>
      </c>
      <c r="C42" s="89" t="str">
        <f>'Übersicht Schützen'!B21</f>
        <v>Spahnharrenstätte</v>
      </c>
      <c r="D42" s="58">
        <f>'Übersicht Schützen'!C21</f>
        <v>83.8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83.8</v>
      </c>
      <c r="K42" s="42">
        <f t="shared" si="7"/>
        <v>83.8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83.8</v>
      </c>
      <c r="U42" s="42">
        <f t="shared" si="6"/>
        <v>83.8</v>
      </c>
      <c r="V42" s="42">
        <f t="shared" si="8"/>
        <v>-272.8</v>
      </c>
    </row>
    <row r="43" spans="1:44" s="51" customFormat="1" ht="18" customHeight="1" x14ac:dyDescent="0.25">
      <c r="A43" s="50">
        <v>21</v>
      </c>
      <c r="B43" s="54" t="str">
        <f>'Übersicht Schützen'!A22</f>
        <v>Wübben Jasper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-83.8</v>
      </c>
    </row>
    <row r="44" spans="1:44" s="51" customFormat="1" ht="18" customHeight="1" x14ac:dyDescent="0.25">
      <c r="A44" s="29">
        <v>22</v>
      </c>
      <c r="B44" s="57" t="str">
        <f>'Übersicht Schützen'!A23</f>
        <v>Engbers Julian</v>
      </c>
      <c r="C44" s="89" t="str">
        <f>'Übersicht Schützen'!B23</f>
        <v>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Meyer Johan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5</v>
      </c>
      <c r="C46" s="89" t="str">
        <f>'Übersicht Schützen'!B25</f>
        <v>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14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15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19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20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Spahnharrenstätte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Lahn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320.20000000000005</v>
      </c>
      <c r="G84" s="36">
        <f>IF(Formelhilfe!E75 &gt; 0, SUM(G23:G82)/Formelhilfe!E75, 0)</f>
        <v>317.21052631578959</v>
      </c>
      <c r="H84" s="36">
        <f>IF(Formelhilfe!F75 &gt; 0, SUM(H23:H82)/Formelhilfe!F75, 0)</f>
        <v>318.68181818181824</v>
      </c>
      <c r="I84" s="36">
        <f>IF(Formelhilfe!G75 &gt; 0, SUM(I23:I82)/Formelhilfe!G75, 0)</f>
        <v>0</v>
      </c>
      <c r="J84" s="37">
        <f>IF(SUM(J23:J82)&lt;&gt;0,AVERAGEIF(J23:J82,"&lt;&gt;0"),0)</f>
        <v>302.84700000000004</v>
      </c>
      <c r="K84" s="37">
        <f>IF(SUM(K23:K82)&lt;&gt;0,AVERAGEIF(K23:K82,"&lt;&gt;0"),0)</f>
        <v>1045.6649999999997</v>
      </c>
      <c r="L84" s="36">
        <f>IF(Formelhilfe!I75 &gt; 0, SUM(L23:L82)/Formelhilfe!I75, 0)</f>
        <v>328.03333333333336</v>
      </c>
      <c r="M84" s="36">
        <f>IF(Formelhilfe!J75 &gt; 0, SUM(M23:M82)/Formelhilfe!J75, 0)</f>
        <v>331.96363636363634</v>
      </c>
      <c r="N84" s="36">
        <f>IF(Formelhilfe!K75 &gt; 0, SUM(N23:N82)/Formelhilfe!K75, 0)</f>
        <v>333.17142857142852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328.46666666666664</v>
      </c>
      <c r="S84" s="37">
        <f>IF(SUM(S23:S82)&lt;&gt;0,AVERAGEIF(S23:S82,"&lt;&gt;0"),0)</f>
        <v>816.8266666666666</v>
      </c>
      <c r="T84" s="37">
        <f>IF(SUM(T23:T82)&lt;&gt;0,AVERAGEIF(T23:T82,"&lt;&gt;0"),0)</f>
        <v>303.40954166666671</v>
      </c>
      <c r="U84" s="112">
        <f>(K84+S84)</f>
        <v>1862.4916666666663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AI11" sqref="AI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1140.8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707.5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1055.2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170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329.4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171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276.89999999999998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383.2</v>
      </c>
      <c r="E21" s="82"/>
      <c r="F21" s="67">
        <f t="shared" si="0"/>
        <v>383.2</v>
      </c>
      <c r="G21" s="68">
        <f t="shared" si="1"/>
        <v>0</v>
      </c>
      <c r="H21" s="68">
        <f t="shared" si="2"/>
        <v>0</v>
      </c>
      <c r="I21" s="68">
        <f t="shared" si="3"/>
        <v>383.2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378.4</v>
      </c>
      <c r="E22" s="82"/>
      <c r="F22" s="67">
        <f t="shared" si="0"/>
        <v>378.4</v>
      </c>
      <c r="G22" s="68">
        <f t="shared" si="1"/>
        <v>0</v>
      </c>
      <c r="H22" s="68">
        <f t="shared" si="2"/>
        <v>0</v>
      </c>
      <c r="I22" s="68">
        <f t="shared" si="3"/>
        <v>378.4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297.60000000000002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348</v>
      </c>
      <c r="E24" s="82" t="s">
        <v>124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379.2</v>
      </c>
      <c r="E25" s="82"/>
      <c r="F25" s="67">
        <f t="shared" si="0"/>
        <v>379.2</v>
      </c>
      <c r="G25" s="68">
        <f t="shared" si="1"/>
        <v>0</v>
      </c>
      <c r="H25" s="68">
        <f t="shared" si="2"/>
        <v>0</v>
      </c>
      <c r="I25" s="68">
        <f t="shared" si="3"/>
        <v>379.2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340.1</v>
      </c>
      <c r="E27" s="82"/>
      <c r="F27" s="67">
        <f t="shared" si="0"/>
        <v>340.1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340.1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367.4</v>
      </c>
      <c r="E28" s="82"/>
      <c r="F28" s="67">
        <f t="shared" si="0"/>
        <v>367.4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367.4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375.5</v>
      </c>
      <c r="E31" s="82"/>
      <c r="F31" s="67">
        <f t="shared" si="0"/>
        <v>375.5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375.5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363.1</v>
      </c>
      <c r="E32" s="82"/>
      <c r="F32" s="67">
        <f t="shared" si="0"/>
        <v>363.1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363.1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316.60000000000002</v>
      </c>
      <c r="E33" s="82"/>
      <c r="F33" s="67">
        <f t="shared" si="0"/>
        <v>316.60000000000002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316.60000000000002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329.4</v>
      </c>
      <c r="E36" s="82"/>
      <c r="F36" s="67">
        <f t="shared" si="0"/>
        <v>329.4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329.4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276.89999999999998</v>
      </c>
      <c r="E41" s="82"/>
      <c r="F41" s="67">
        <f t="shared" si="0"/>
        <v>276.89999999999998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276.89999999999998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298.3</v>
      </c>
      <c r="E46" s="82"/>
      <c r="F46" s="67">
        <f t="shared" si="0"/>
        <v>298.3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298.3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210.7</v>
      </c>
      <c r="E47" s="82"/>
      <c r="F47" s="67">
        <f t="shared" si="0"/>
        <v>210.7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210.7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1140.8</v>
      </c>
      <c r="J76" s="68">
        <f>SUM(J16:J75)</f>
        <v>3</v>
      </c>
      <c r="K76" s="68">
        <f>LARGE(K16:K75,1)+LARGE(K16:K75,2)+LARGE(K16:K75,3)</f>
        <v>707.5</v>
      </c>
      <c r="L76" s="68">
        <f>SUM(L16:L75)</f>
        <v>5</v>
      </c>
      <c r="M76" s="68">
        <f>LARGE(M16:M75,1)+LARGE(M16:M75,2)+LARGE(M16:M75,3)</f>
        <v>1055.2</v>
      </c>
      <c r="N76" s="68">
        <f>SUM(N16:N75)</f>
        <v>5</v>
      </c>
      <c r="O76" s="68">
        <f>LARGE(O16:O75,1)+LARGE(O16:O75,2)+LARGE(O16:O75,3)</f>
        <v>329.4</v>
      </c>
      <c r="P76" s="68">
        <f>SUM(P16:P75)</f>
        <v>5</v>
      </c>
      <c r="Q76" s="68">
        <f>LARGE(Q16:Q75,1)+LARGE(Q16:Q75,2)+LARGE(Q16:Q75,3)</f>
        <v>276.89999999999998</v>
      </c>
      <c r="R76" s="68">
        <f>SUM(R16:R75)</f>
        <v>5</v>
      </c>
      <c r="S76" s="68">
        <f>LARGE(S16:S75,1)+LARGE(S16:S75,2)+LARGE(S16:S75,3)</f>
        <v>509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Stümpler Jan-Luca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Lohmann Amy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Köster Thilo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Tharner Kim</v>
      </c>
      <c r="C45" s="130" t="str">
        <f>'Wettkampf 1'!C51</f>
        <v>Sögel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126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384.1</v>
      </c>
      <c r="G2" s="9">
        <f>VLOOKUP($A2,'5'!$B$10:$D$75,3,FALSE)</f>
        <v>373</v>
      </c>
      <c r="H2" s="9">
        <f>VLOOKUP($A2,'6'!$B$10:$D$75,3,FALSE)</f>
        <v>0</v>
      </c>
      <c r="I2" s="9">
        <f>IF(J2 &gt; 0,K2/J2,0)</f>
        <v>376.58000000000004</v>
      </c>
      <c r="J2" s="9">
        <f>VLOOKUP(A2,Formelhilfe!$A$15:$H$74,8,FALSE)</f>
        <v>5</v>
      </c>
      <c r="K2" s="10">
        <f>SUM(C2:H2)</f>
        <v>1882.9</v>
      </c>
      <c r="L2" s="9">
        <f>VLOOKUP($A2,'7'!$B$10:$D$75,3,FALSE)</f>
        <v>389.3</v>
      </c>
      <c r="M2" s="9">
        <f>VLOOKUP($A2,'8'!$B$10:$D$75,3,FALSE)</f>
        <v>385.2</v>
      </c>
      <c r="N2" s="9">
        <f>VLOOKUP($A2,'9'!$B$10:$D$75,3,FALSE)</f>
        <v>383.2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385.90000000000003</v>
      </c>
      <c r="S2" s="9">
        <f>VLOOKUP(A2,Formelhilfe!$A$15:$O$74,15,FALSE)</f>
        <v>3</v>
      </c>
      <c r="T2" s="10">
        <f>SUM(L2:Q2)</f>
        <v>1157.7</v>
      </c>
      <c r="U2" s="10">
        <f>IF(V2&gt;0,W2/V2,0)</f>
        <v>380.07499999999999</v>
      </c>
      <c r="V2" s="9">
        <f>VLOOKUP(A2,Formelhilfe!$A$15:$P$74,16,FALSE)</f>
        <v>8</v>
      </c>
      <c r="W2" s="11">
        <f>SUM(C2:H2,L2:Q2)</f>
        <v>3040.6</v>
      </c>
    </row>
    <row r="3" spans="1:23" ht="20.25" customHeight="1" x14ac:dyDescent="0.35">
      <c r="A3" s="106" t="s">
        <v>127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368.6</v>
      </c>
      <c r="G3" s="9">
        <f>VLOOKUP($A3,'5'!$B$10:$D$75,3,FALSE)</f>
        <v>359</v>
      </c>
      <c r="H3" s="9">
        <f>VLOOKUP($A3,'6'!$B$10:$D$75,3,FALSE)</f>
        <v>0</v>
      </c>
      <c r="I3" s="9">
        <f>IF(J3 &gt; 0,K3/J3,0)</f>
        <v>363.62</v>
      </c>
      <c r="J3" s="9">
        <f>VLOOKUP(A3,Formelhilfe!$A$15:$H$74,8,FALSE)</f>
        <v>5</v>
      </c>
      <c r="K3" s="10">
        <f>SUM(C3:H3)</f>
        <v>1818.1</v>
      </c>
      <c r="L3" s="9">
        <f>VLOOKUP($A3,'7'!$B$10:$D$75,3,FALSE)</f>
        <v>382.2</v>
      </c>
      <c r="M3" s="9">
        <f>VLOOKUP($A3,'8'!$B$10:$D$75,3,FALSE)</f>
        <v>369.6</v>
      </c>
      <c r="N3" s="9">
        <f>VLOOKUP($A3,'9'!$B$10:$D$75,3,FALSE)</f>
        <v>378.4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376.73333333333329</v>
      </c>
      <c r="S3" s="9">
        <f>VLOOKUP(A3,Formelhilfe!$A$15:$O$74,15,FALSE)</f>
        <v>3</v>
      </c>
      <c r="T3" s="10">
        <f>SUM(L3:Q3)</f>
        <v>1130.1999999999998</v>
      </c>
      <c r="U3" s="10">
        <f>IF(V3&gt;0,W3/V3,0)</f>
        <v>368.53749999999997</v>
      </c>
      <c r="V3" s="9">
        <f>VLOOKUP(A3,Formelhilfe!$A$15:$P$74,16,FALSE)</f>
        <v>8</v>
      </c>
      <c r="W3" s="11">
        <f>SUM(C3:H3,L3:Q3)</f>
        <v>2948.2999999999997</v>
      </c>
    </row>
    <row r="4" spans="1:23" ht="20.25" customHeight="1" x14ac:dyDescent="0.35">
      <c r="A4" s="106" t="s">
        <v>135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355.1</v>
      </c>
      <c r="G4" s="9">
        <f>VLOOKUP($A4,'5'!$B$10:$D$75,3,FALSE)</f>
        <v>364.8</v>
      </c>
      <c r="H4" s="9">
        <f>VLOOKUP($A4,'6'!$B$10:$D$75,3,FALSE)</f>
        <v>0</v>
      </c>
      <c r="I4" s="9">
        <f>IF(J4 &gt; 0,K4/J4,0)</f>
        <v>351.78</v>
      </c>
      <c r="J4" s="9">
        <f>VLOOKUP(A4,Formelhilfe!$A$15:$H$74,8,FALSE)</f>
        <v>5</v>
      </c>
      <c r="K4" s="10">
        <f>SUM(C4:H4)</f>
        <v>1758.8999999999999</v>
      </c>
      <c r="L4" s="9">
        <f>VLOOKUP($A4,'7'!$B$10:$D$75,3,FALSE)</f>
        <v>356.5</v>
      </c>
      <c r="M4" s="9">
        <f>VLOOKUP($A4,'8'!$B$10:$D$75,3,FALSE)</f>
        <v>349.7</v>
      </c>
      <c r="N4" s="9">
        <f>VLOOKUP($A4,'9'!$B$10:$D$75,3,FALSE)</f>
        <v>375.5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360.56666666666666</v>
      </c>
      <c r="S4" s="9">
        <f>VLOOKUP(A4,Formelhilfe!$A$15:$O$74,15,FALSE)</f>
        <v>3</v>
      </c>
      <c r="T4" s="10">
        <f>SUM(L4:Q4)</f>
        <v>1081.7</v>
      </c>
      <c r="U4" s="10">
        <f>IF(V4&gt;0,W4/V4,0)</f>
        <v>355.07499999999993</v>
      </c>
      <c r="V4" s="9">
        <f>VLOOKUP(A4,Formelhilfe!$A$15:$P$74,16,FALSE)</f>
        <v>8</v>
      </c>
      <c r="W4" s="11">
        <f>SUM(C4:H4,L4:Q4)</f>
        <v>2840.5999999999995</v>
      </c>
    </row>
    <row r="5" spans="1:23" ht="20.25" customHeight="1" x14ac:dyDescent="0.35">
      <c r="A5" s="106" t="s">
        <v>136</v>
      </c>
      <c r="B5" s="92" t="str">
        <f>VLOOKUP(A5,'Wettkampf 1'!$B$16:$C$75,2,FALSE)</f>
        <v>Börgermoor</v>
      </c>
      <c r="C5" s="9">
        <f>VLOOKUP(A5,'Wettkampf 1'!$B$16:$D$75,3,FALSE)</f>
        <v>298.10000000000002</v>
      </c>
      <c r="D5" s="9">
        <f>VLOOKUP($A5,'2'!$B$16:$D$75,3,FALSE)</f>
        <v>315.10000000000002</v>
      </c>
      <c r="E5" s="9">
        <f>VLOOKUP($A5,'3'!$B$10:$D$75,3,FALSE)</f>
        <v>285.60000000000002</v>
      </c>
      <c r="F5" s="9">
        <f>VLOOKUP($A5,'4'!$B$10:$D$75,3,FALSE)</f>
        <v>340.8</v>
      </c>
      <c r="G5" s="9">
        <f>VLOOKUP($A5,'5'!$B$10:$D$75,3,FALSE)</f>
        <v>333.8</v>
      </c>
      <c r="H5" s="9">
        <f>VLOOKUP($A5,'6'!$B$10:$D$75,3,FALSE)</f>
        <v>0</v>
      </c>
      <c r="I5" s="9">
        <f>IF(J5 &gt; 0,K5/J5,0)</f>
        <v>314.68</v>
      </c>
      <c r="J5" s="9">
        <f>VLOOKUP(A5,Formelhilfe!$A$15:$H$74,8,FALSE)</f>
        <v>5</v>
      </c>
      <c r="K5" s="10">
        <f>SUM(C5:H5)</f>
        <v>1573.4</v>
      </c>
      <c r="L5" s="9">
        <f>VLOOKUP($A5,'7'!$B$10:$D$75,3,FALSE)</f>
        <v>335.3</v>
      </c>
      <c r="M5" s="9">
        <f>VLOOKUP($A5,'8'!$B$10:$D$75,3,FALSE)</f>
        <v>333.1</v>
      </c>
      <c r="N5" s="9">
        <f>VLOOKUP($A5,'9'!$B$10:$D$75,3,FALSE)</f>
        <v>363.1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343.83333333333331</v>
      </c>
      <c r="S5" s="9">
        <f>VLOOKUP(A5,Formelhilfe!$A$15:$O$74,15,FALSE)</f>
        <v>3</v>
      </c>
      <c r="T5" s="10">
        <f>SUM(L5:Q5)</f>
        <v>1031.5</v>
      </c>
      <c r="U5" s="10">
        <f>IF(V5&gt;0,W5/V5,0)</f>
        <v>325.61250000000001</v>
      </c>
      <c r="V5" s="9">
        <f>VLOOKUP(A5,Formelhilfe!$A$15:$P$74,16,FALSE)</f>
        <v>8</v>
      </c>
      <c r="W5" s="11">
        <f>SUM(C5:H5,L5:Q5)</f>
        <v>2604.9</v>
      </c>
    </row>
    <row r="6" spans="1:23" ht="20.25" customHeight="1" x14ac:dyDescent="0.35">
      <c r="A6" s="106" t="s">
        <v>138</v>
      </c>
      <c r="B6" s="92" t="str">
        <f>VLOOKUP(A6,'Wettkampf 1'!$B$16:$C$75,2,FALSE)</f>
        <v>Börgermoor</v>
      </c>
      <c r="C6" s="9">
        <f>VLOOKUP(A6,'Wettkampf 1'!$B$16:$D$75,3,FALSE)</f>
        <v>304.7</v>
      </c>
      <c r="D6" s="9">
        <f>VLOOKUP($A6,'2'!$B$16:$D$75,3,FALSE)</f>
        <v>334</v>
      </c>
      <c r="E6" s="9">
        <f>VLOOKUP($A6,'3'!$B$10:$D$75,3,FALSE)</f>
        <v>313.5</v>
      </c>
      <c r="F6" s="9">
        <f>VLOOKUP($A6,'4'!$B$10:$D$75,3,FALSE)</f>
        <v>318.2</v>
      </c>
      <c r="G6" s="9">
        <f>VLOOKUP($A6,'5'!$B$10:$D$75,3,FALSE)</f>
        <v>316.7</v>
      </c>
      <c r="H6" s="9">
        <f>VLOOKUP($A6,'6'!$B$10:$D$75,3,FALSE)</f>
        <v>0</v>
      </c>
      <c r="I6" s="9">
        <f>IF(J6 &gt; 0,K6/J6,0)</f>
        <v>317.42</v>
      </c>
      <c r="J6" s="9">
        <f>VLOOKUP(A6,Formelhilfe!$A$15:$H$74,8,FALSE)</f>
        <v>5</v>
      </c>
      <c r="K6" s="10">
        <f>SUM(C6:H6)</f>
        <v>1587.1000000000001</v>
      </c>
      <c r="L6" s="9">
        <f>VLOOKUP($A6,'7'!$B$10:$D$75,3,FALSE)</f>
        <v>326.8</v>
      </c>
      <c r="M6" s="9">
        <f>VLOOKUP($A6,'8'!$B$10:$D$75,3,FALSE)</f>
        <v>327.2</v>
      </c>
      <c r="N6" s="9">
        <f>VLOOKUP($A6,'9'!$B$10:$D$75,3,FALSE)</f>
        <v>316.60000000000002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323.53333333333336</v>
      </c>
      <c r="S6" s="9">
        <f>VLOOKUP(A6,Formelhilfe!$A$15:$O$74,15,FALSE)</f>
        <v>3</v>
      </c>
      <c r="T6" s="10">
        <f>SUM(L6:Q6)</f>
        <v>970.6</v>
      </c>
      <c r="U6" s="10">
        <f>IF(V6&gt;0,W6/V6,0)</f>
        <v>319.71249999999998</v>
      </c>
      <c r="V6" s="9">
        <f>VLOOKUP(A6,Formelhilfe!$A$15:$P$74,16,FALSE)</f>
        <v>8</v>
      </c>
      <c r="W6" s="11">
        <f>SUM(C6:H6,L6:Q6)</f>
        <v>2557.6999999999998</v>
      </c>
    </row>
    <row r="7" spans="1:23" ht="20.25" customHeight="1" x14ac:dyDescent="0.35">
      <c r="A7" s="106" t="s">
        <v>142</v>
      </c>
      <c r="B7" s="92" t="str">
        <f>VLOOKUP(A7,'Wettkampf 1'!$B$16:$C$75,2,FALSE)</f>
        <v>Lahn</v>
      </c>
      <c r="C7" s="9">
        <f>VLOOKUP(A7,'Wettkampf 1'!$B$16:$D$75,3,FALSE)</f>
        <v>305</v>
      </c>
      <c r="D7" s="9">
        <f>VLOOKUP($A7,'2'!$B$16:$D$75,3,FALSE)</f>
        <v>299</v>
      </c>
      <c r="E7" s="9">
        <f>VLOOKUP($A7,'3'!$B$10:$D$75,3,FALSE)</f>
        <v>313.60000000000002</v>
      </c>
      <c r="F7" s="9">
        <f>VLOOKUP($A7,'4'!$B$10:$D$75,3,FALSE)</f>
        <v>310.5</v>
      </c>
      <c r="G7" s="9">
        <f>VLOOKUP($A7,'5'!$B$10:$D$75,3,FALSE)</f>
        <v>284.7</v>
      </c>
      <c r="H7" s="9">
        <f>VLOOKUP($A7,'6'!$B$10:$D$75,3,FALSE)</f>
        <v>0</v>
      </c>
      <c r="I7" s="9">
        <f>IF(J7 &gt; 0,K7/J7,0)</f>
        <v>302.56</v>
      </c>
      <c r="J7" s="9">
        <f>VLOOKUP(A7,Formelhilfe!$A$15:$H$74,8,FALSE)</f>
        <v>5</v>
      </c>
      <c r="K7" s="10">
        <f>SUM(C7:H7)</f>
        <v>1512.8</v>
      </c>
      <c r="L7" s="9">
        <f>VLOOKUP($A7,'7'!$B$10:$D$75,3,FALSE)</f>
        <v>290.3</v>
      </c>
      <c r="M7" s="9">
        <f>VLOOKUP($A7,'8'!$B$10:$D$75,3,FALSE)</f>
        <v>287.60000000000002</v>
      </c>
      <c r="N7" s="9">
        <f>VLOOKUP($A7,'9'!$B$10:$D$75,3,FALSE)</f>
        <v>298.3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292.06666666666666</v>
      </c>
      <c r="S7" s="9">
        <f>VLOOKUP(A7,Formelhilfe!$A$15:$O$74,15,FALSE)</f>
        <v>3</v>
      </c>
      <c r="T7" s="10">
        <f>SUM(L7:Q7)</f>
        <v>876.2</v>
      </c>
      <c r="U7" s="10">
        <f>IF(V7&gt;0,W7/V7,0)</f>
        <v>298.625</v>
      </c>
      <c r="V7" s="9">
        <f>VLOOKUP(A7,Formelhilfe!$A$15:$P$74,16,FALSE)</f>
        <v>8</v>
      </c>
      <c r="W7" s="11">
        <f>SUM(C7:H7,L7:Q7)</f>
        <v>2389</v>
      </c>
    </row>
    <row r="8" spans="1:23" ht="20.25" customHeight="1" x14ac:dyDescent="0.35">
      <c r="A8" s="106" t="s">
        <v>139</v>
      </c>
      <c r="B8" s="92" t="str">
        <f>VLOOKUP(A8,'Wettkampf 1'!$B$16:$C$75,2,FALSE)</f>
        <v>Spahnharrenstätte</v>
      </c>
      <c r="C8" s="9">
        <f>VLOOKUP(A8,'Wettkampf 1'!$B$16:$D$75,3,FALSE)</f>
        <v>295.5</v>
      </c>
      <c r="D8" s="9">
        <f>VLOOKUP($A8,'2'!$B$16:$D$75,3,FALSE)</f>
        <v>0</v>
      </c>
      <c r="E8" s="9">
        <f>VLOOKUP($A8,'3'!$B$10:$D$75,3,FALSE)</f>
        <v>307.39999999999998</v>
      </c>
      <c r="F8" s="9">
        <f>VLOOKUP($A8,'4'!$B$10:$D$75,3,FALSE)</f>
        <v>317</v>
      </c>
      <c r="G8" s="9">
        <f>VLOOKUP($A8,'5'!$B$10:$D$75,3,FALSE)</f>
        <v>315.8</v>
      </c>
      <c r="H8" s="9">
        <f>VLOOKUP($A8,'6'!$B$10:$D$75,3,FALSE)</f>
        <v>0</v>
      </c>
      <c r="I8" s="9">
        <f>IF(J8 &gt; 0,K8/J8,0)</f>
        <v>308.92500000000001</v>
      </c>
      <c r="J8" s="9">
        <f>VLOOKUP(A8,Formelhilfe!$A$15:$H$74,8,FALSE)</f>
        <v>4</v>
      </c>
      <c r="K8" s="10">
        <f>SUM(C8:H8)</f>
        <v>1235.7</v>
      </c>
      <c r="L8" s="9">
        <f>VLOOKUP($A8,'7'!$B$10:$D$75,3,FALSE)</f>
        <v>319.5</v>
      </c>
      <c r="M8" s="9">
        <f>VLOOKUP($A8,'8'!$B$10:$D$75,3,FALSE)</f>
        <v>336.5</v>
      </c>
      <c r="N8" s="9">
        <f>VLOOKUP($A8,'9'!$B$10:$D$75,3,FALSE)</f>
        <v>329.4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328.46666666666664</v>
      </c>
      <c r="S8" s="9">
        <f>VLOOKUP(A8,Formelhilfe!$A$15:$O$74,15,FALSE)</f>
        <v>3</v>
      </c>
      <c r="T8" s="10">
        <f>SUM(L8:Q8)</f>
        <v>985.4</v>
      </c>
      <c r="U8" s="10">
        <f>IF(V8&gt;0,W8/V8,0)</f>
        <v>317.3</v>
      </c>
      <c r="V8" s="9">
        <f>VLOOKUP(A8,Formelhilfe!$A$15:$P$74,16,FALSE)</f>
        <v>7</v>
      </c>
      <c r="W8" s="11">
        <f>SUM(C8:H8,L8:Q8)</f>
        <v>2221.1</v>
      </c>
    </row>
    <row r="9" spans="1:23" ht="20.25" customHeight="1" x14ac:dyDescent="0.35">
      <c r="A9" s="106" t="s">
        <v>137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337.8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334.33333333333331</v>
      </c>
      <c r="J9" s="9">
        <f>VLOOKUP(A9,Formelhilfe!$A$15:$H$74,8,FALSE)</f>
        <v>3</v>
      </c>
      <c r="K9" s="10">
        <f>SUM(C9:H9)</f>
        <v>1003</v>
      </c>
      <c r="L9" s="9">
        <f>VLOOKUP($A9,'7'!$B$10:$D$75,3,FALSE)</f>
        <v>349.9</v>
      </c>
      <c r="M9" s="9">
        <f>VLOOKUP($A9,'8'!$B$10:$D$75,3,FALSE)</f>
        <v>361.2</v>
      </c>
      <c r="N9" s="9">
        <f>VLOOKUP($A9,'9'!$B$10:$D$75,3,FALSE)</f>
        <v>348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353.0333333333333</v>
      </c>
      <c r="S9" s="9">
        <f>VLOOKUP(A9,Formelhilfe!$A$15:$O$74,15,FALSE)</f>
        <v>3</v>
      </c>
      <c r="T9" s="10">
        <f>SUM(L9:Q9)</f>
        <v>1059.0999999999999</v>
      </c>
      <c r="U9" s="10">
        <f>IF(V9&gt;0,W9/V9,0)</f>
        <v>343.68333333333339</v>
      </c>
      <c r="V9" s="9">
        <f>VLOOKUP(A9,Formelhilfe!$A$15:$P$74,16,FALSE)</f>
        <v>6</v>
      </c>
      <c r="W9" s="11">
        <f>SUM(C9:H9,L9:Q9)</f>
        <v>2062.1000000000004</v>
      </c>
    </row>
    <row r="10" spans="1:23" ht="20.25" customHeight="1" x14ac:dyDescent="0.35">
      <c r="A10" s="106" t="s">
        <v>165</v>
      </c>
      <c r="B10" s="92" t="str">
        <f>VLOOKUP(A10,'Wettkampf 1'!$B$16:$C$75,2,FALSE)</f>
        <v>Lähden Jugend I</v>
      </c>
      <c r="C10" s="9">
        <f>VLOOKUP(A10,'Wettkampf 1'!$B$16:$D$75,3,FALSE)</f>
        <v>0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379.5</v>
      </c>
      <c r="G10" s="9">
        <f>VLOOKUP($A10,'5'!$B$10:$D$75,3,FALSE)</f>
        <v>388.3</v>
      </c>
      <c r="H10" s="9">
        <f>VLOOKUP($A10,'6'!$B$10:$D$75,3,FALSE)</f>
        <v>0</v>
      </c>
      <c r="I10" s="9">
        <f>IF(J10 &gt; 0,K10/J10,0)</f>
        <v>383.9</v>
      </c>
      <c r="J10" s="9">
        <f>VLOOKUP(A10,Formelhilfe!$A$15:$H$74,8,FALSE)</f>
        <v>2</v>
      </c>
      <c r="K10" s="10">
        <f>SUM(C10:H10)</f>
        <v>767.8</v>
      </c>
      <c r="L10" s="9">
        <f>VLOOKUP($A10,'7'!$B$10:$D$75,3,FALSE)</f>
        <v>386.9</v>
      </c>
      <c r="M10" s="9">
        <f>VLOOKUP($A10,'8'!$B$10:$D$75,3,FALSE)</f>
        <v>379.4</v>
      </c>
      <c r="N10" s="9">
        <f>VLOOKUP($A10,'9'!$B$10:$D$75,3,FALSE)</f>
        <v>379.2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381.83333333333331</v>
      </c>
      <c r="S10" s="9">
        <f>VLOOKUP(A10,Formelhilfe!$A$15:$O$74,15,FALSE)</f>
        <v>3</v>
      </c>
      <c r="T10" s="10">
        <f>SUM(L10:Q10)</f>
        <v>1145.5</v>
      </c>
      <c r="U10" s="10">
        <f>IF(V10&gt;0,W10/V10,0)</f>
        <v>382.65999999999997</v>
      </c>
      <c r="V10" s="9">
        <f>VLOOKUP(A10,Formelhilfe!$A$15:$P$74,16,FALSE)</f>
        <v>5</v>
      </c>
      <c r="W10" s="11">
        <f>SUM(C10:H10,L10:Q10)</f>
        <v>1913.3</v>
      </c>
    </row>
    <row r="11" spans="1:23" ht="20.25" customHeight="1" x14ac:dyDescent="0.35">
      <c r="A11" s="106" t="s">
        <v>128</v>
      </c>
      <c r="B11" s="92" t="str">
        <f>VLOOKUP(A11,'Wettkampf 1'!$B$16:$C$75,2,FALSE)</f>
        <v>Lähden Jugend I</v>
      </c>
      <c r="C11" s="9">
        <f>VLOOKUP(A11,'Wettkampf 1'!$B$16:$D$75,3,FALSE)</f>
        <v>301.60000000000002</v>
      </c>
      <c r="D11" s="9">
        <f>VLOOKUP($A11,'2'!$B$16:$D$75,3,FALSE)</f>
        <v>0</v>
      </c>
      <c r="E11" s="9">
        <f>VLOOKUP($A11,'3'!$B$10:$D$75,3,FALSE)</f>
        <v>320.3</v>
      </c>
      <c r="F11" s="9">
        <f>VLOOKUP($A11,'4'!$B$10:$D$75,3,FALSE)</f>
        <v>324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315.3</v>
      </c>
      <c r="J11" s="9">
        <f>VLOOKUP(A11,Formelhilfe!$A$15:$H$74,8,FALSE)</f>
        <v>3</v>
      </c>
      <c r="K11" s="10">
        <f>SUM(C11:H11)</f>
        <v>945.90000000000009</v>
      </c>
      <c r="L11" s="9">
        <f>VLOOKUP($A11,'7'!$B$10:$D$75,3,FALSE)</f>
        <v>345.2</v>
      </c>
      <c r="M11" s="9">
        <f>VLOOKUP($A11,'8'!$B$10:$D$75,3,FALSE)</f>
        <v>318.7</v>
      </c>
      <c r="N11" s="9">
        <f>VLOOKUP($A11,'9'!$B$10:$D$75,3,FALSE)</f>
        <v>297.60000000000002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320.5</v>
      </c>
      <c r="S11" s="9">
        <f>VLOOKUP(A11,Formelhilfe!$A$15:$O$74,15,FALSE)</f>
        <v>3</v>
      </c>
      <c r="T11" s="10">
        <f>SUM(L11:Q11)</f>
        <v>961.5</v>
      </c>
      <c r="U11" s="10">
        <f>IF(V11&gt;0,W11/V11,0)</f>
        <v>317.90000000000003</v>
      </c>
      <c r="V11" s="9">
        <f>VLOOKUP(A11,Formelhilfe!$A$15:$P$74,16,FALSE)</f>
        <v>6</v>
      </c>
      <c r="W11" s="11">
        <f>SUM(C11:H11,L11:Q11)</f>
        <v>1907.4</v>
      </c>
    </row>
    <row r="12" spans="1:23" ht="20.25" customHeight="1" x14ac:dyDescent="0.35">
      <c r="A12" s="106" t="s">
        <v>156</v>
      </c>
      <c r="B12" s="92" t="str">
        <f>VLOOKUP(A12,'Wettkampf 1'!$B$16:$C$75,2,FALSE)</f>
        <v>Lahn</v>
      </c>
      <c r="C12" s="9">
        <f>VLOOKUP(A12,'Wettkampf 1'!$B$16:$D$75,3,FALSE)</f>
        <v>0</v>
      </c>
      <c r="D12" s="9">
        <f>VLOOKUP($A12,'2'!$B$16:$D$75,3,FALSE)</f>
        <v>291.10000000000002</v>
      </c>
      <c r="E12" s="9">
        <f>VLOOKUP($A12,'3'!$B$10:$D$75,3,FALSE)</f>
        <v>239.9</v>
      </c>
      <c r="F12" s="9">
        <f>VLOOKUP($A12,'4'!$B$10:$D$75,3,FALSE)</f>
        <v>252.5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261.16666666666669</v>
      </c>
      <c r="J12" s="9">
        <f>VLOOKUP(A12,Formelhilfe!$A$15:$H$74,8,FALSE)</f>
        <v>3</v>
      </c>
      <c r="K12" s="10">
        <f>SUM(C12:H12)</f>
        <v>783.5</v>
      </c>
      <c r="L12" s="9">
        <f>VLOOKUP($A12,'7'!$B$10:$D$75,3,FALSE)</f>
        <v>174.6</v>
      </c>
      <c r="M12" s="9">
        <f>VLOOKUP($A12,'8'!$B$10:$D$75,3,FALSE)</f>
        <v>203.4</v>
      </c>
      <c r="N12" s="9">
        <f>VLOOKUP($A12,'9'!$B$10:$D$75,3,FALSE)</f>
        <v>210.7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196.23333333333335</v>
      </c>
      <c r="S12" s="9">
        <f>VLOOKUP(A12,Formelhilfe!$A$15:$O$74,15,FALSE)</f>
        <v>3</v>
      </c>
      <c r="T12" s="10">
        <f>SUM(L12:Q12)</f>
        <v>588.70000000000005</v>
      </c>
      <c r="U12" s="10">
        <f>IF(V12&gt;0,W12/V12,0)</f>
        <v>228.70000000000002</v>
      </c>
      <c r="V12" s="9">
        <f>VLOOKUP(A12,Formelhilfe!$A$15:$P$74,16,FALSE)</f>
        <v>6</v>
      </c>
      <c r="W12" s="11">
        <f>SUM(C12:H12,L12:Q12)</f>
        <v>1372.2</v>
      </c>
    </row>
    <row r="13" spans="1:23" ht="20.25" customHeight="1" x14ac:dyDescent="0.35">
      <c r="A13" s="106" t="s">
        <v>158</v>
      </c>
      <c r="B13" s="92" t="str">
        <f>VLOOKUP(A13,'Wettkampf 1'!$B$16:$C$75,2,FALSE)</f>
        <v>Esterwegen</v>
      </c>
      <c r="C13" s="9">
        <f>VLOOKUP(A13,'Wettkampf 1'!$B$16:$D$75,3,FALSE)</f>
        <v>200.6</v>
      </c>
      <c r="D13" s="9">
        <f>VLOOKUP($A13,'2'!$B$16:$D$75,3,FALSE)</f>
        <v>224.4</v>
      </c>
      <c r="E13" s="9">
        <f>VLOOKUP($A13,'3'!$B$10:$D$75,3,FALSE)</f>
        <v>0</v>
      </c>
      <c r="F13" s="9">
        <f>VLOOKUP($A13,'4'!$B$10:$D$75,3,FALSE)</f>
        <v>294.10000000000002</v>
      </c>
      <c r="G13" s="9">
        <f>VLOOKUP($A13,'5'!$B$10:$D$75,3,FALSE)</f>
        <v>289.8</v>
      </c>
      <c r="H13" s="9">
        <f>VLOOKUP($A13,'6'!$B$10:$D$75,3,FALSE)</f>
        <v>0</v>
      </c>
      <c r="I13" s="9">
        <f>IF(J13 &gt; 0,K13/J13,0)</f>
        <v>252.22500000000002</v>
      </c>
      <c r="J13" s="9">
        <f>VLOOKUP(A13,Formelhilfe!$A$15:$H$74,8,FALSE)</f>
        <v>4</v>
      </c>
      <c r="K13" s="10">
        <f>SUM(C13:H13)</f>
        <v>1008.9000000000001</v>
      </c>
      <c r="L13" s="9">
        <f>VLOOKUP($A13,'7'!$B$10:$D$75,3,FALSE)</f>
        <v>279.89999999999998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279.89999999999998</v>
      </c>
      <c r="S13" s="9">
        <f>VLOOKUP(A13,Formelhilfe!$A$15:$O$74,15,FALSE)</f>
        <v>1</v>
      </c>
      <c r="T13" s="10">
        <f>SUM(L13:Q13)</f>
        <v>279.89999999999998</v>
      </c>
      <c r="U13" s="10">
        <f>IF(V13&gt;0,W13/V13,0)</f>
        <v>257.76000000000005</v>
      </c>
      <c r="V13" s="9">
        <f>VLOOKUP(A13,Formelhilfe!$A$15:$P$74,16,FALSE)</f>
        <v>5</v>
      </c>
      <c r="W13" s="11">
        <f>SUM(C13:H13,L13:Q13)</f>
        <v>1288.8000000000002</v>
      </c>
    </row>
    <row r="14" spans="1:23" ht="20.25" customHeight="1" x14ac:dyDescent="0.35">
      <c r="A14" s="106" t="s">
        <v>133</v>
      </c>
      <c r="B14" s="92" t="str">
        <f>VLOOKUP(A14,'Wettkampf 1'!$B$16:$C$75,2,FALSE)</f>
        <v>Börgerwald</v>
      </c>
      <c r="C14" s="9">
        <f>VLOOKUP(A14,'Wettkampf 1'!$B$16:$D$75,3,FALSE)</f>
        <v>321</v>
      </c>
      <c r="D14" s="9">
        <f>VLOOKUP($A14,'2'!$B$16:$D$75,3,FALSE)</f>
        <v>319.89999999999998</v>
      </c>
      <c r="E14" s="9">
        <f>VLOOKUP($A14,'3'!$B$10:$D$75,3,FALSE)</f>
        <v>296.3</v>
      </c>
      <c r="F14" s="9">
        <f>VLOOKUP($A14,'4'!$B$10:$D$75,3,FALSE)</f>
        <v>331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317.05</v>
      </c>
      <c r="J14" s="9">
        <f>VLOOKUP(A14,Formelhilfe!$A$15:$H$74,8,FALSE)</f>
        <v>4</v>
      </c>
      <c r="K14" s="10">
        <f>SUM(C14:H14)</f>
        <v>1268.2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317.05</v>
      </c>
      <c r="V14" s="9">
        <f>VLOOKUP(A14,Formelhilfe!$A$15:$P$74,16,FALSE)</f>
        <v>4</v>
      </c>
      <c r="W14" s="11">
        <f>SUM(C14:H14,L14:Q14)</f>
        <v>1268.2</v>
      </c>
    </row>
    <row r="15" spans="1:23" ht="20.25" customHeight="1" x14ac:dyDescent="0.35">
      <c r="A15" s="106" t="s">
        <v>164</v>
      </c>
      <c r="B15" s="92" t="str">
        <f>VLOOKUP(A15,'Wettkampf 1'!$B$16:$C$75,2,FALSE)</f>
        <v>Börgerwald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353.9</v>
      </c>
      <c r="F15" s="9">
        <f>VLOOKUP($A15,'4'!$B$10:$D$75,3,FALSE)</f>
        <v>366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359.95</v>
      </c>
      <c r="J15" s="9">
        <f>VLOOKUP(A15,Formelhilfe!$A$15:$H$74,8,FALSE)</f>
        <v>2</v>
      </c>
      <c r="K15" s="10">
        <f>SUM(C15:H15)</f>
        <v>719.9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367.4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367.4</v>
      </c>
      <c r="S15" s="9">
        <f>VLOOKUP(A15,Formelhilfe!$A$15:$O$74,15,FALSE)</f>
        <v>1</v>
      </c>
      <c r="T15" s="10">
        <f>SUM(L15:Q15)</f>
        <v>367.4</v>
      </c>
      <c r="U15" s="10">
        <f>IF(V15&gt;0,W15/V15,0)</f>
        <v>362.43333333333334</v>
      </c>
      <c r="V15" s="9">
        <f>VLOOKUP(A15,Formelhilfe!$A$15:$P$74,16,FALSE)</f>
        <v>3</v>
      </c>
      <c r="W15" s="11">
        <f>SUM(C15:H15,L15:Q15)</f>
        <v>1087.3</v>
      </c>
    </row>
    <row r="16" spans="1:23" ht="20.25" customHeight="1" x14ac:dyDescent="0.35">
      <c r="A16" s="106" t="s">
        <v>134</v>
      </c>
      <c r="B16" s="92" t="str">
        <f>VLOOKUP(A16,'Wettkampf 1'!$B$16:$C$75,2,FALSE)</f>
        <v>Börgerwald</v>
      </c>
      <c r="C16" s="9">
        <f>VLOOKUP(A16,'Wettkampf 1'!$B$16:$D$75,3,FALSE)</f>
        <v>353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345.5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349.25</v>
      </c>
      <c r="J16" s="9">
        <f>VLOOKUP(A16,Formelhilfe!$A$15:$H$74,8,FALSE)</f>
        <v>2</v>
      </c>
      <c r="K16" s="10">
        <f>SUM(C16:H16)</f>
        <v>698.5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340.1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340.1</v>
      </c>
      <c r="S16" s="9">
        <f>VLOOKUP(A16,Formelhilfe!$A$15:$O$74,15,FALSE)</f>
        <v>1</v>
      </c>
      <c r="T16" s="10">
        <f>SUM(L16:Q16)</f>
        <v>340.1</v>
      </c>
      <c r="U16" s="10">
        <f>IF(V16&gt;0,W16/V16,0)</f>
        <v>346.2</v>
      </c>
      <c r="V16" s="9">
        <f>VLOOKUP(A16,Formelhilfe!$A$15:$P$74,16,FALSE)</f>
        <v>3</v>
      </c>
      <c r="W16" s="11">
        <f>SUM(C16:H16,L16:Q16)</f>
        <v>1038.5999999999999</v>
      </c>
    </row>
    <row r="17" spans="1:45" ht="20.25" customHeight="1" x14ac:dyDescent="0.35">
      <c r="A17" s="106" t="s">
        <v>157</v>
      </c>
      <c r="B17" s="92" t="str">
        <f>VLOOKUP(A17,'Wettkampf 1'!$B$16:$C$75,2,FALSE)</f>
        <v>Spahnharrenstätte</v>
      </c>
      <c r="C17" s="9">
        <f>VLOOKUP(A17,'Wettkampf 1'!$B$16:$D$75,3,FALSE)</f>
        <v>234.2</v>
      </c>
      <c r="D17" s="9">
        <f>VLOOKUP($A17,'2'!$B$16:$D$75,3,FALSE)</f>
        <v>274.10000000000002</v>
      </c>
      <c r="E17" s="9">
        <f>VLOOKUP($A17,'3'!$B$10:$D$75,3,FALSE)</f>
        <v>0</v>
      </c>
      <c r="F17" s="9">
        <f>VLOOKUP($A17,'4'!$B$10:$D$75,3,FALSE)</f>
        <v>224.5</v>
      </c>
      <c r="G17" s="9">
        <f>VLOOKUP($A17,'5'!$B$10:$D$75,3,FALSE)</f>
        <v>255.6</v>
      </c>
      <c r="H17" s="9">
        <f>VLOOKUP($A17,'6'!$B$10:$D$75,3,FALSE)</f>
        <v>0</v>
      </c>
      <c r="I17" s="9">
        <f>IF(J17 &gt; 0,K17/J17,0)</f>
        <v>247.1</v>
      </c>
      <c r="J17" s="9">
        <f>VLOOKUP(A17,Formelhilfe!$A$15:$H$74,8,FALSE)</f>
        <v>4</v>
      </c>
      <c r="K17" s="10">
        <f>SUM(C17:H17)</f>
        <v>988.4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247.1</v>
      </c>
      <c r="V17" s="9">
        <f>VLOOKUP(A17,Formelhilfe!$A$15:$P$74,16,FALSE)</f>
        <v>4</v>
      </c>
      <c r="W17" s="11">
        <f>SUM(C17:H17,L17:Q17)</f>
        <v>988.4</v>
      </c>
    </row>
    <row r="18" spans="1:45" ht="20.25" customHeight="1" x14ac:dyDescent="0.35">
      <c r="A18" s="106" t="s">
        <v>141</v>
      </c>
      <c r="B18" s="92" t="str">
        <f>VLOOKUP(A18,'Wettkampf 1'!$B$16:$C$75,2,FALSE)</f>
        <v>Lorup</v>
      </c>
      <c r="C18" s="9">
        <f>VLOOKUP(A18,'Wettkampf 1'!$B$16:$D$75,3,FALSE)</f>
        <v>274.7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287.10000000000002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280.89999999999998</v>
      </c>
      <c r="J18" s="9">
        <f>VLOOKUP(A18,Formelhilfe!$A$15:$H$74,8,FALSE)</f>
        <v>2</v>
      </c>
      <c r="K18" s="10">
        <f>SUM(C18:H18)</f>
        <v>561.79999999999995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276.89999999999998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276.89999999999998</v>
      </c>
      <c r="S18" s="9">
        <f>VLOOKUP(A18,Formelhilfe!$A$15:$O$74,15,FALSE)</f>
        <v>1</v>
      </c>
      <c r="T18" s="10">
        <f>SUM(L18:Q18)</f>
        <v>276.89999999999998</v>
      </c>
      <c r="U18" s="10">
        <f>IF(V18&gt;0,W18/V18,0)</f>
        <v>279.56666666666666</v>
      </c>
      <c r="V18" s="9">
        <f>VLOOKUP(A18,Formelhilfe!$A$15:$P$74,16,FALSE)</f>
        <v>3</v>
      </c>
      <c r="W18" s="11">
        <f>SUM(C18:H18,L18:Q18)</f>
        <v>838.69999999999993</v>
      </c>
    </row>
    <row r="19" spans="1:45" ht="20.25" customHeight="1" x14ac:dyDescent="0.35">
      <c r="A19" s="106" t="s">
        <v>162</v>
      </c>
      <c r="B19" s="92" t="str">
        <f>VLOOKUP(A19,'Wettkampf 1'!$B$16:$C$75,2,FALSE)</f>
        <v>Sögel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358.1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358.1</v>
      </c>
      <c r="J19" s="9">
        <f>VLOOKUP(A19,Formelhilfe!$A$15:$H$74,8,FALSE)</f>
        <v>1</v>
      </c>
      <c r="K19" s="10">
        <f>SUM(C19:H19)</f>
        <v>358.1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358.1</v>
      </c>
      <c r="V19" s="9">
        <f>VLOOKUP(A19,Formelhilfe!$A$15:$P$74,16,FALSE)</f>
        <v>1</v>
      </c>
      <c r="W19" s="11">
        <f>SUM(C19:H19,L19:Q19)</f>
        <v>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132.6</v>
      </c>
      <c r="G20" s="9">
        <f>VLOOKUP($A20,'5'!$B$10:$D$75,3,FALSE)</f>
        <v>224</v>
      </c>
      <c r="H20" s="9">
        <f>VLOOKUP($A20,'6'!$B$10:$D$75,3,FALSE)</f>
        <v>0</v>
      </c>
      <c r="I20" s="9">
        <f>IF(J20 &gt; 0,K20/J20,0)</f>
        <v>178.3</v>
      </c>
      <c r="J20" s="9">
        <f>VLOOKUP(A20,Formelhilfe!$A$15:$H$74,8,FALSE)</f>
        <v>2</v>
      </c>
      <c r="K20" s="10">
        <f>SUM(C20:H20)</f>
        <v>356.6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178.3</v>
      </c>
      <c r="V20" s="9">
        <f>VLOOKUP(A20,Formelhilfe!$A$15:$P$74,16,FALSE)</f>
        <v>2</v>
      </c>
      <c r="W20" s="11">
        <f>SUM(C20:H20,L20:Q20)</f>
        <v>356.6</v>
      </c>
    </row>
    <row r="21" spans="1:45" ht="20.25" customHeight="1" x14ac:dyDescent="0.35">
      <c r="A21" s="106" t="s">
        <v>140</v>
      </c>
      <c r="B21" s="92" t="str">
        <f>VLOOKUP(A21,'Wettkampf 1'!$B$16:$C$75,2,FALSE)</f>
        <v>Spahnharrenstätte</v>
      </c>
      <c r="C21" s="9">
        <f>VLOOKUP(A21,'Wettkampf 1'!$B$16:$D$75,3,FALSE)</f>
        <v>83.8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83.8</v>
      </c>
      <c r="J21" s="9">
        <f>VLOOKUP(A21,Formelhilfe!$A$15:$H$74,8,FALSE)</f>
        <v>1</v>
      </c>
      <c r="K21" s="10">
        <f>SUM(C21:H21)</f>
        <v>83.8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83.8</v>
      </c>
      <c r="V21" s="9">
        <f>VLOOKUP(A21,Formelhilfe!$A$15:$P$74,16,FALSE)</f>
        <v>1</v>
      </c>
      <c r="W21" s="11">
        <f>SUM(C21:H21,L21:Q21)</f>
        <v>83.8</v>
      </c>
    </row>
    <row r="22" spans="1:45" ht="20.25" customHeight="1" x14ac:dyDescent="0.35">
      <c r="A22" s="106" t="s">
        <v>129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130</v>
      </c>
      <c r="B23" s="92" t="str">
        <f>VLOOKUP(A23,'Wettkampf 1'!$B$16:$C$75,2,FALSE)</f>
        <v>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131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49</v>
      </c>
      <c r="B25" s="92" t="str">
        <f>VLOOKUP(A25,'Wettkampf 1'!$B$16:$C$75,2,FALSE)</f>
        <v>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71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72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73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169</v>
      </c>
      <c r="B30" s="92" t="str">
        <f>VLOOKUP(A30,'Wettkampf 1'!$B$16:$C$75,2,FALSE)</f>
        <v>Spahnharrenstätte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74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76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78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79</v>
      </c>
      <c r="B37" s="92" t="str">
        <f>VLOOKUP(A37,'Wettkampf 1'!$B$16:$C$75,2,FALSE)</f>
        <v>Lahn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92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93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95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96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97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98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99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100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101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102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103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104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105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3</v>
      </c>
      <c r="P3" s="13">
        <f t="shared" ref="P3:P13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8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5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3</v>
      </c>
      <c r="P8" s="13">
        <f t="shared" si="2"/>
        <v>8</v>
      </c>
      <c r="S8" s="13" t="s">
        <v>23</v>
      </c>
      <c r="T8" s="13" t="s">
        <v>80</v>
      </c>
    </row>
    <row r="9" spans="1:21" x14ac:dyDescent="0.25">
      <c r="A9" s="13" t="str">
        <f>'Wettkampf 1'!B9</f>
        <v>Sögel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3</v>
      </c>
      <c r="P20" s="13">
        <f t="shared" si="3"/>
        <v>8</v>
      </c>
    </row>
    <row r="21" spans="1:16" ht="15.75" x14ac:dyDescent="0.25">
      <c r="A21" s="106" t="s">
        <v>127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3</v>
      </c>
      <c r="P21" s="13">
        <f t="shared" si="3"/>
        <v>8</v>
      </c>
    </row>
    <row r="22" spans="1:16" ht="15.75" x14ac:dyDescent="0.25">
      <c r="A22" s="106" t="s">
        <v>128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6</v>
      </c>
    </row>
    <row r="23" spans="1:16" ht="15.75" x14ac:dyDescent="0.25">
      <c r="A23" s="106" t="s">
        <v>137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3</v>
      </c>
      <c r="P23" s="13">
        <f t="shared" si="3"/>
        <v>6</v>
      </c>
    </row>
    <row r="24" spans="1:16" ht="15.75" x14ac:dyDescent="0.25">
      <c r="A24" s="106" t="s">
        <v>165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3</v>
      </c>
      <c r="P24" s="13">
        <f t="shared" si="3"/>
        <v>5</v>
      </c>
    </row>
    <row r="25" spans="1:16" ht="15.75" x14ac:dyDescent="0.25">
      <c r="A25" s="106" t="s">
        <v>133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134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3</v>
      </c>
    </row>
    <row r="27" spans="1:16" ht="15.75" x14ac:dyDescent="0.25">
      <c r="A27" s="106" t="s">
        <v>164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3</v>
      </c>
    </row>
    <row r="28" spans="1:16" ht="15.75" x14ac:dyDescent="0.25">
      <c r="A28" s="106" t="s">
        <v>70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8</v>
      </c>
    </row>
    <row r="31" spans="1:16" ht="15.75" x14ac:dyDescent="0.25">
      <c r="A31" s="106" t="s">
        <v>136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8</v>
      </c>
    </row>
    <row r="32" spans="1:16" ht="15.75" x14ac:dyDescent="0.25">
      <c r="A32" s="106" t="s">
        <v>138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3</v>
      </c>
      <c r="P32" s="13">
        <f t="shared" si="3"/>
        <v>8</v>
      </c>
    </row>
    <row r="33" spans="1:16" ht="15.75" x14ac:dyDescent="0.25">
      <c r="A33" s="106" t="s">
        <v>72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73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7</v>
      </c>
    </row>
    <row r="36" spans="1:16" ht="15.75" x14ac:dyDescent="0.25">
      <c r="A36" s="106" t="s">
        <v>140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157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75" x14ac:dyDescent="0.25">
      <c r="A38" s="106" t="s">
        <v>166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1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3"/>
        <v>3</v>
      </c>
    </row>
    <row r="41" spans="1:16" ht="15.75" x14ac:dyDescent="0.25">
      <c r="A41" s="106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142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5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3</v>
      </c>
      <c r="P45" s="13">
        <f t="shared" ref="P45:P74" si="4">O45+H45</f>
        <v>8</v>
      </c>
    </row>
    <row r="46" spans="1:16" ht="15.75" x14ac:dyDescent="0.25">
      <c r="A46" s="106" t="s">
        <v>156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1</v>
      </c>
      <c r="J46" s="13">
        <f>IF('8'!$D47&gt;0,1,0)</f>
        <v>1</v>
      </c>
      <c r="K46" s="13">
        <f>IF('9'!$D47&gt;0,1,0)</f>
        <v>1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3</v>
      </c>
      <c r="P46" s="13">
        <f t="shared" si="4"/>
        <v>6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162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101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102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19</v>
      </c>
      <c r="F75" s="17">
        <f t="shared" si="7"/>
        <v>11</v>
      </c>
      <c r="G75" s="17">
        <f t="shared" si="7"/>
        <v>0</v>
      </c>
      <c r="H75" s="17">
        <f t="shared" ref="H75" si="8">SUM(H15:H74)</f>
        <v>67</v>
      </c>
      <c r="I75" s="17">
        <f t="shared" ref="I75" si="9">SUM(I15:I74)</f>
        <v>12</v>
      </c>
      <c r="J75" s="17">
        <f t="shared" ref="J75" si="10">SUM(J15:J74)</f>
        <v>11</v>
      </c>
      <c r="K75" s="17">
        <f t="shared" ref="K75" si="11">SUM(K15:K74)</f>
        <v>14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37</v>
      </c>
      <c r="P75" s="17">
        <f t="shared" ref="P75" si="16">SUM(P15:P74)</f>
        <v>104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125</v>
      </c>
      <c r="C2" s="7">
        <f>VLOOKUP($B$2:$B$13,'Wettkampf 1'!$B$2:$D$13,3,FALSE)</f>
        <v>1059.8000000000002</v>
      </c>
      <c r="D2" s="5">
        <f>VLOOKUP($B$2:$B$13,'2'!$B$2:$D$19,3,FALSE)</f>
        <v>741.5</v>
      </c>
      <c r="E2" s="5">
        <f>VLOOKUP($B$2:$B$13,'3'!$B$2:$D$19,3,FALSE)</f>
        <v>1080.1999999999998</v>
      </c>
      <c r="F2" s="5">
        <f>VLOOKUP($B$2:$B$13,'4'!$B$2:$D$19,3,FALSE)</f>
        <v>1132.2</v>
      </c>
      <c r="G2" s="5">
        <f>VLOOKUP($B$2:$B$13,'5'!$B$2:$D$19,3,FALSE)</f>
        <v>1120.3</v>
      </c>
      <c r="H2" s="5">
        <f>VLOOKUP($B$2:$B$13,'6'!$B$2:$D$19,3,FALSE)</f>
        <v>0</v>
      </c>
      <c r="I2" s="5">
        <f>IF(Formelhilfe!H3 &gt; 0,J2/Formelhilfe!H3,0)</f>
        <v>1026.8</v>
      </c>
      <c r="J2" s="5">
        <f>SUM(C2:H2)</f>
        <v>5134</v>
      </c>
      <c r="K2" s="5">
        <f>VLOOKUP($B$2:$B$13,'7'!$B$2:$D$19,3,FALSE)</f>
        <v>1158.4000000000001</v>
      </c>
      <c r="L2" s="5">
        <f>VLOOKUP($B$2:$B$13,'8'!$B$2:$D$19,3,FALSE)</f>
        <v>1134.1999999999998</v>
      </c>
      <c r="M2" s="5">
        <f>VLOOKUP($B$2:$B$13,'9'!$B$2:$D$19,3,FALSE)</f>
        <v>1140.8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IF(Formelhilfe!O3&gt;0,R2/Formelhilfe!O3,0)</f>
        <v>1144.4666666666665</v>
      </c>
      <c r="R2" s="5">
        <f>SUM(K2:P2)</f>
        <v>3433.3999999999996</v>
      </c>
      <c r="S2" s="5">
        <f>IF(Formelhilfe!P3&gt;0,T2/Formelhilfe!P3,0)</f>
        <v>1070.925</v>
      </c>
      <c r="T2" s="6">
        <f>SUM(C2:H2,K2:P2)</f>
        <v>8567.4</v>
      </c>
    </row>
    <row r="3" spans="1:20" ht="23.25" customHeight="1" x14ac:dyDescent="0.3">
      <c r="A3" s="12"/>
      <c r="B3" s="106" t="s">
        <v>117</v>
      </c>
      <c r="C3" s="7">
        <f>VLOOKUP($B$2:$B$13,'Wettkampf 1'!$B$2:$D$13,3,FALSE)</f>
        <v>955.5</v>
      </c>
      <c r="D3" s="5">
        <f>VLOOKUP($B$2:$B$13,'2'!$B$2:$D$19,3,FALSE)</f>
        <v>1003.7</v>
      </c>
      <c r="E3" s="5">
        <f>VLOOKUP($B$2:$B$13,'3'!$B$2:$D$19,3,FALSE)</f>
        <v>930.80000000000007</v>
      </c>
      <c r="F3" s="5">
        <f>VLOOKUP($B$2:$B$13,'4'!$B$2:$D$19,3,FALSE)</f>
        <v>1014.1000000000001</v>
      </c>
      <c r="G3" s="5">
        <f>VLOOKUP($B$2:$B$13,'5'!$B$2:$D$19,3,FALSE)</f>
        <v>1015.3</v>
      </c>
      <c r="H3" s="5">
        <f>VLOOKUP($B$2:$B$13,'6'!$B$2:$D$19,3,FALSE)</f>
        <v>0</v>
      </c>
      <c r="I3" s="5">
        <f>IF(Formelhilfe!H5 &gt; 0,J3/Formelhilfe!H5,0)</f>
        <v>983.88000000000011</v>
      </c>
      <c r="J3" s="5">
        <f>SUM(C3:H3)</f>
        <v>4919.4000000000005</v>
      </c>
      <c r="K3" s="5">
        <f>VLOOKUP($B$2:$B$13,'7'!$B$2:$D$19,3,FALSE)</f>
        <v>1018.5999999999999</v>
      </c>
      <c r="L3" s="5">
        <f>VLOOKUP($B$2:$B$13,'8'!$B$2:$D$19,3,FALSE)</f>
        <v>1010</v>
      </c>
      <c r="M3" s="5">
        <f>VLOOKUP($B$2:$B$13,'9'!$B$2:$D$19,3,FALSE)</f>
        <v>1055.2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IF(Formelhilfe!O5&gt;0,R3/Formelhilfe!O5,0)</f>
        <v>1027.9333333333334</v>
      </c>
      <c r="R3" s="5">
        <f>SUM(K3:P3)</f>
        <v>3083.8</v>
      </c>
      <c r="S3" s="5">
        <f>IF(Formelhilfe!P5&gt;0,T3/Formelhilfe!P5,0)</f>
        <v>1000.4</v>
      </c>
      <c r="T3" s="6">
        <f>SUM(C3:H3,K3:P3)</f>
        <v>8003.2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305</v>
      </c>
      <c r="D4" s="5">
        <f>VLOOKUP($B$2:$B$13,'2'!$B$2:$D$19,3,FALSE)</f>
        <v>590.1</v>
      </c>
      <c r="E4" s="5">
        <f>VLOOKUP($B$2:$B$13,'3'!$B$2:$D$19,3,FALSE)</f>
        <v>553.5</v>
      </c>
      <c r="F4" s="5">
        <f>VLOOKUP($B$2:$B$13,'4'!$B$2:$D$19,3,FALSE)</f>
        <v>563</v>
      </c>
      <c r="G4" s="5">
        <f>VLOOKUP($B$2:$B$13,'5'!$B$2:$D$19,3,FALSE)</f>
        <v>284.7</v>
      </c>
      <c r="H4" s="5">
        <f>VLOOKUP($B$2:$B$13,'6'!$B$2:$D$19,3,FALSE)</f>
        <v>0</v>
      </c>
      <c r="I4" s="5">
        <f>IF(Formelhilfe!H7 &gt; 0,J4/Formelhilfe!H7,0)</f>
        <v>1148.1499999999999</v>
      </c>
      <c r="J4" s="5">
        <f>SUM(C4:H4)</f>
        <v>2296.2999999999997</v>
      </c>
      <c r="K4" s="5">
        <f>VLOOKUP($B$2:$B$13,'7'!$B$2:$D$19,3,FALSE)</f>
        <v>464.9</v>
      </c>
      <c r="L4" s="5">
        <f>VLOOKUP($B$2:$B$13,'8'!$B$2:$D$19,3,FALSE)</f>
        <v>491</v>
      </c>
      <c r="M4" s="5">
        <f>VLOOKUP($B$2:$B$13,'9'!$B$2:$D$19,3,FALSE)</f>
        <v>509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IF(Formelhilfe!O7&gt;0,R4/Formelhilfe!O7,0)</f>
        <v>1464.9</v>
      </c>
      <c r="R4" s="5">
        <f>SUM(K4:P4)</f>
        <v>1464.9</v>
      </c>
      <c r="S4" s="5">
        <f>IF(Formelhilfe!P7&gt;0,T4/Formelhilfe!P7,0)</f>
        <v>1253.7333333333333</v>
      </c>
      <c r="T4" s="6">
        <f>SUM(C4:H4,K4:P4)</f>
        <v>3761.2</v>
      </c>
    </row>
    <row r="5" spans="1:20" ht="23.25" customHeight="1" x14ac:dyDescent="0.3">
      <c r="A5" s="12"/>
      <c r="B5" s="106" t="s">
        <v>119</v>
      </c>
      <c r="C5" s="7">
        <f>VLOOKUP($B$2:$B$13,'Wettkampf 1'!$B$2:$D$13,3,FALSE)</f>
        <v>613.5</v>
      </c>
      <c r="D5" s="5">
        <f>VLOOKUP($B$2:$B$13,'2'!$B$2:$D$19,3,FALSE)</f>
        <v>274.10000000000002</v>
      </c>
      <c r="E5" s="5">
        <f>VLOOKUP($B$2:$B$13,'3'!$B$2:$D$19,3,FALSE)</f>
        <v>307.39999999999998</v>
      </c>
      <c r="F5" s="5">
        <f>VLOOKUP($B$2:$B$13,'4'!$B$2:$D$19,3,FALSE)</f>
        <v>674.1</v>
      </c>
      <c r="G5" s="5">
        <f>VLOOKUP($B$2:$B$13,'5'!$B$2:$D$19,3,FALSE)</f>
        <v>795.4</v>
      </c>
      <c r="H5" s="5">
        <f>VLOOKUP($B$2:$B$13,'6'!$B$2:$D$19,3,FALSE)</f>
        <v>0</v>
      </c>
      <c r="I5" s="5">
        <f>IF(Formelhilfe!H4 &gt; 0,J5/Formelhilfe!H4,0)</f>
        <v>666.125</v>
      </c>
      <c r="J5" s="5">
        <f>SUM(C5:H5)</f>
        <v>2664.5</v>
      </c>
      <c r="K5" s="5">
        <f>VLOOKUP($B$2:$B$13,'7'!$B$2:$D$19,3,FALSE)</f>
        <v>319.5</v>
      </c>
      <c r="L5" s="5">
        <f>VLOOKUP($B$2:$B$13,'8'!$B$2:$D$19,3,FALSE)</f>
        <v>336.5</v>
      </c>
      <c r="M5" s="5">
        <f>VLOOKUP($B$2:$B$13,'9'!$B$2:$D$19,3,FALSE)</f>
        <v>329.4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985.4</v>
      </c>
      <c r="R5" s="5">
        <f>SUM(K5:P5)</f>
        <v>985.4</v>
      </c>
      <c r="S5" s="5">
        <f>IF(Formelhilfe!P4&gt;0,T5/Formelhilfe!P4,0)</f>
        <v>729.98</v>
      </c>
      <c r="T5" s="6">
        <f>SUM(C5:H5,K5:P5)</f>
        <v>3649.9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674</v>
      </c>
      <c r="D6" s="5">
        <f>VLOOKUP($B$2:$B$13,'2'!$B$2:$D$19,3,FALSE)</f>
        <v>319.89999999999998</v>
      </c>
      <c r="E6" s="5">
        <f>VLOOKUP($B$2:$B$13,'3'!$B$2:$D$19,3,FALSE)</f>
        <v>650.20000000000005</v>
      </c>
      <c r="F6" s="5">
        <f>VLOOKUP($B$2:$B$13,'4'!$B$2:$D$19,3,FALSE)</f>
        <v>1042.5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IF(Formelhilfe!H2 &gt; 0,J6/Formelhilfe!H2,0)</f>
        <v>671.65</v>
      </c>
      <c r="J6" s="5">
        <f>SUM(C6:H6)</f>
        <v>2686.6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707.5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IF(Formelhilfe!O2&gt;0,R6/Formelhilfe!O2,0)</f>
        <v>707.5</v>
      </c>
      <c r="R6" s="5">
        <f>SUM(K6:P6)</f>
        <v>707.5</v>
      </c>
      <c r="S6" s="5">
        <f>IF(Formelhilfe!P2&gt;0,T6/Formelhilfe!P2,0)</f>
        <v>678.81999999999994</v>
      </c>
      <c r="T6" s="6">
        <f>SUM(C6:H6,K6:P6)</f>
        <v>3394.1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294.10000000000002</v>
      </c>
      <c r="G7" s="5">
        <f>VLOOKUP($B$2:$B$13,'5'!$B$2:$D$19,3,FALSE)</f>
        <v>289.8</v>
      </c>
      <c r="H7" s="5">
        <f>VLOOKUP($B$2:$B$13,'6'!$B$2:$D$19,3,FALSE)</f>
        <v>0</v>
      </c>
      <c r="I7" s="5">
        <f>IF(Formelhilfe!H6 &gt; 0,J7/Formelhilfe!H6,0)</f>
        <v>201.78000000000003</v>
      </c>
      <c r="J7" s="5">
        <f>SUM(C7:H7)</f>
        <v>1008.9000000000001</v>
      </c>
      <c r="K7" s="5">
        <f>VLOOKUP($B$2:$B$13,'7'!$B$2:$D$19,3,FALSE)</f>
        <v>279.89999999999998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93.3</v>
      </c>
      <c r="R7" s="5">
        <f>SUM(K7:P7)</f>
        <v>279.89999999999998</v>
      </c>
      <c r="S7" s="5">
        <f>IF(Formelhilfe!P6&gt;0,T7/Formelhilfe!P6,0)</f>
        <v>161.10000000000002</v>
      </c>
      <c r="T7" s="6">
        <f>SUM(C7:H7,K7:P7)</f>
        <v>1288.8000000000002</v>
      </c>
    </row>
    <row r="8" spans="1:20" ht="23.25" customHeight="1" x14ac:dyDescent="0.3">
      <c r="A8" s="12"/>
      <c r="B8" s="106" t="s">
        <v>116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287.10000000000002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IF(Formelhilfe!H12 &gt; 0,J8/Formelhilfe!H12,0)</f>
        <v>0</v>
      </c>
      <c r="J8" s="5">
        <f>SUM(C8:H8)</f>
        <v>561.79999999999995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276.89999999999998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IF(Formelhilfe!O12&gt;0,R8/Formelhilfe!O12,0)</f>
        <v>0</v>
      </c>
      <c r="R8" s="5">
        <f>SUM(K8:P8)</f>
        <v>276.89999999999998</v>
      </c>
      <c r="S8" s="5">
        <f>IF(Formelhilfe!P12&gt;0,T8/Formelhilfe!P12,0)</f>
        <v>0</v>
      </c>
      <c r="T8" s="6">
        <f>SUM(C8:H8,K8:P8)</f>
        <v>838.69999999999993</v>
      </c>
    </row>
    <row r="9" spans="1:20" ht="23.25" customHeight="1" x14ac:dyDescent="0.3">
      <c r="A9" s="12"/>
      <c r="B9" s="106" t="s">
        <v>163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358.1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71.62</v>
      </c>
      <c r="J9" s="5">
        <f>SUM(C9:H9)</f>
        <v>358.1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44.762500000000003</v>
      </c>
      <c r="T9" s="6">
        <f>SUM(C9:H9,K9:P9)</f>
        <v>358.1</v>
      </c>
    </row>
    <row r="10" spans="1:20" ht="23.25" customHeight="1" x14ac:dyDescent="0.3">
      <c r="A10" s="12"/>
      <c r="B10" s="106" t="s">
        <v>82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120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132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117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143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144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163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82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83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158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130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131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124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126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127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128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137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165</v>
      </c>
      <c r="C25" s="92" t="str">
        <f>B3</f>
        <v>Lähden Jugend I</v>
      </c>
      <c r="D25" s="92"/>
      <c r="E25" s="50" t="s">
        <v>124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133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134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164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70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71</v>
      </c>
      <c r="C30" s="92" t="str">
        <f>B4</f>
        <v>Börgerwald</v>
      </c>
      <c r="D30" s="92"/>
      <c r="E30" s="50" t="s">
        <v>124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136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138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72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73</v>
      </c>
      <c r="C35" s="92" t="str">
        <f>B5</f>
        <v>Börgermoor</v>
      </c>
      <c r="D35" s="92"/>
      <c r="E35" s="50" t="s">
        <v>124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140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157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tr">
        <f>B6</f>
        <v>Spahnharrenstätte</v>
      </c>
      <c r="D40" s="92"/>
      <c r="E40" s="50" t="s">
        <v>124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141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74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75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124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156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Lahn</v>
      </c>
      <c r="D50" s="92"/>
      <c r="E50" s="50" t="s">
        <v>124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162</v>
      </c>
      <c r="C51" s="92" t="str">
        <f>B9</f>
        <v>Sögel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92</v>
      </c>
      <c r="C52" s="92" t="str">
        <f>B9</f>
        <v>Sögel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93</v>
      </c>
      <c r="C53" s="92" t="str">
        <f>B9</f>
        <v>Sögel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94</v>
      </c>
      <c r="C54" s="92" t="str">
        <f>B9</f>
        <v>Sögel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95</v>
      </c>
      <c r="C55" s="92" t="str">
        <f>B9</f>
        <v>Sögel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101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102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B39" sqref="B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294.10000000000002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1132.2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1042.5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1014.1000000000001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674.1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287.10000000000002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563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358.1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294.10000000000002</v>
      </c>
      <c r="E16" s="82"/>
      <c r="F16" s="67">
        <f>IF(E16="x","0",D16)</f>
        <v>294.10000000000002</v>
      </c>
      <c r="G16" s="68">
        <f>IF(C16=$B$2,F16,0)</f>
        <v>294.10000000000002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384.1</v>
      </c>
      <c r="E21" s="82"/>
      <c r="F21" s="67">
        <f t="shared" si="0"/>
        <v>384.1</v>
      </c>
      <c r="G21" s="68">
        <f t="shared" si="1"/>
        <v>0</v>
      </c>
      <c r="H21" s="68">
        <f t="shared" si="2"/>
        <v>0</v>
      </c>
      <c r="I21" s="68">
        <f t="shared" si="3"/>
        <v>384.1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368.6</v>
      </c>
      <c r="E22" s="82"/>
      <c r="F22" s="67">
        <f t="shared" si="0"/>
        <v>368.6</v>
      </c>
      <c r="G22" s="68">
        <f t="shared" si="1"/>
        <v>0</v>
      </c>
      <c r="H22" s="68">
        <f t="shared" si="2"/>
        <v>0</v>
      </c>
      <c r="I22" s="68">
        <f t="shared" si="3"/>
        <v>368.6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324</v>
      </c>
      <c r="E23" s="82"/>
      <c r="F23" s="67">
        <f t="shared" si="0"/>
        <v>324</v>
      </c>
      <c r="G23" s="68">
        <f t="shared" si="1"/>
        <v>0</v>
      </c>
      <c r="H23" s="68">
        <f t="shared" si="2"/>
        <v>0</v>
      </c>
      <c r="I23" s="68">
        <f t="shared" si="3"/>
        <v>324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337.8</v>
      </c>
      <c r="E24" s="82"/>
      <c r="F24" s="67">
        <f t="shared" si="0"/>
        <v>337.8</v>
      </c>
      <c r="G24" s="68">
        <f t="shared" si="1"/>
        <v>0</v>
      </c>
      <c r="H24" s="68">
        <f t="shared" si="2"/>
        <v>0</v>
      </c>
      <c r="I24" s="68">
        <f t="shared" si="3"/>
        <v>337.8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379.5</v>
      </c>
      <c r="E25" s="82"/>
      <c r="F25" s="67">
        <f t="shared" si="0"/>
        <v>379.5</v>
      </c>
      <c r="G25" s="68">
        <f t="shared" si="1"/>
        <v>0</v>
      </c>
      <c r="H25" s="68">
        <f t="shared" si="2"/>
        <v>0</v>
      </c>
      <c r="I25" s="68">
        <f t="shared" si="3"/>
        <v>379.5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331</v>
      </c>
      <c r="E26" s="82"/>
      <c r="F26" s="67">
        <f t="shared" si="0"/>
        <v>331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331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345.5</v>
      </c>
      <c r="E27" s="82"/>
      <c r="F27" s="67">
        <f t="shared" si="0"/>
        <v>345.5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345.5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366</v>
      </c>
      <c r="E28" s="82"/>
      <c r="F28" s="67">
        <f t="shared" si="0"/>
        <v>366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355.1</v>
      </c>
      <c r="E31" s="82"/>
      <c r="F31" s="67">
        <f t="shared" si="0"/>
        <v>355.1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355.1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340.8</v>
      </c>
      <c r="E32" s="82"/>
      <c r="F32" s="67">
        <f t="shared" si="0"/>
        <v>340.8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340.8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318.2</v>
      </c>
      <c r="E33" s="82"/>
      <c r="F33" s="67">
        <f t="shared" si="0"/>
        <v>318.2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318.2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317</v>
      </c>
      <c r="E36" s="82"/>
      <c r="F36" s="67">
        <f t="shared" si="0"/>
        <v>317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224.5</v>
      </c>
      <c r="E38" s="82"/>
      <c r="F38" s="67">
        <f t="shared" si="0"/>
        <v>224.5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224.5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132.6</v>
      </c>
      <c r="E39" s="82"/>
      <c r="F39" s="67">
        <f t="shared" si="0"/>
        <v>132.6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132.6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287.10000000000002</v>
      </c>
      <c r="E41" s="82"/>
      <c r="F41" s="67">
        <f t="shared" si="0"/>
        <v>287.10000000000002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287.10000000000002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310.5</v>
      </c>
      <c r="E46" s="82"/>
      <c r="F46" s="67">
        <f t="shared" si="0"/>
        <v>310.5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310.5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252.5</v>
      </c>
      <c r="E47" s="82"/>
      <c r="F47" s="67">
        <f t="shared" si="0"/>
        <v>252.5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252.5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>
        <v>358.1</v>
      </c>
      <c r="E51" s="82"/>
      <c r="F51" s="67">
        <f t="shared" si="0"/>
        <v>358.1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358.1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294.10000000000002</v>
      </c>
      <c r="H76" s="68">
        <f>SUM(H16:H75)</f>
        <v>5</v>
      </c>
      <c r="I76" s="68">
        <f>LARGE(I16:I75,1)+LARGE(I16:I75,2)+LARGE(I16:I75,3)</f>
        <v>1132.2</v>
      </c>
      <c r="J76" s="68">
        <f>SUM(J16:J75)</f>
        <v>5</v>
      </c>
      <c r="K76" s="68">
        <f>LARGE(K16:K75,1)+LARGE(K16:K75,2)+LARGE(K16:K75,3)</f>
        <v>1042.5</v>
      </c>
      <c r="L76" s="68">
        <f>SUM(L16:L75)</f>
        <v>5</v>
      </c>
      <c r="M76" s="68">
        <f>LARGE(M16:M75,1)+LARGE(M16:M75,2)+LARGE(M16:M75,3)</f>
        <v>1014.1000000000001</v>
      </c>
      <c r="N76" s="68">
        <f>SUM(N16:N75)</f>
        <v>5</v>
      </c>
      <c r="O76" s="68">
        <f>LARGE(O16:O75,1)+LARGE(O16:O75,2)+LARGE(O16:O75,3)</f>
        <v>674.1</v>
      </c>
      <c r="P76" s="68">
        <f>SUM(P16:P75)</f>
        <v>5</v>
      </c>
      <c r="Q76" s="68">
        <f>LARGE(Q16:Q75,1)+LARGE(Q16:Q75,2)+LARGE(Q16:Q75,3)</f>
        <v>287.10000000000002</v>
      </c>
      <c r="R76" s="68">
        <f>SUM(R16:R75)</f>
        <v>5</v>
      </c>
      <c r="S76" s="68">
        <f>LARGE(S16:S75,1)+LARGE(S16:S75,2)+LARGE(S16:S75,3)</f>
        <v>563</v>
      </c>
      <c r="T76" s="68">
        <f>SUM(T16:T75)</f>
        <v>5</v>
      </c>
      <c r="U76" s="68">
        <f>LARGE(U16:U75,1)+LARGE(U16:U75,2)+LARGE(U16:U75,3)</f>
        <v>358.1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9" workbookViewId="0">
      <selection activeCell="D33" sqref="D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289.8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1120.3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795.4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284.7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289.8</v>
      </c>
      <c r="E16" s="82"/>
      <c r="F16" s="67">
        <f>IF(E16="x","0",D16)</f>
        <v>289.8</v>
      </c>
      <c r="G16" s="68">
        <f>IF(C16=$B$2,F16,0)</f>
        <v>289.8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373</v>
      </c>
      <c r="E21" s="82"/>
      <c r="F21" s="67">
        <f t="shared" si="0"/>
        <v>373</v>
      </c>
      <c r="G21" s="68">
        <f t="shared" si="1"/>
        <v>0</v>
      </c>
      <c r="H21" s="68">
        <f t="shared" si="2"/>
        <v>0</v>
      </c>
      <c r="I21" s="68">
        <f t="shared" si="3"/>
        <v>373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359</v>
      </c>
      <c r="E22" s="82"/>
      <c r="F22" s="67">
        <f t="shared" si="0"/>
        <v>359</v>
      </c>
      <c r="G22" s="68">
        <f t="shared" si="1"/>
        <v>0</v>
      </c>
      <c r="H22" s="68">
        <f t="shared" si="2"/>
        <v>0</v>
      </c>
      <c r="I22" s="68">
        <f t="shared" si="3"/>
        <v>359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388.3</v>
      </c>
      <c r="E25" s="82"/>
      <c r="F25" s="67">
        <f t="shared" si="0"/>
        <v>388.3</v>
      </c>
      <c r="G25" s="68">
        <f t="shared" si="1"/>
        <v>0</v>
      </c>
      <c r="H25" s="68">
        <f t="shared" si="2"/>
        <v>0</v>
      </c>
      <c r="I25" s="68">
        <f t="shared" si="3"/>
        <v>388.3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364.8</v>
      </c>
      <c r="E31" s="82"/>
      <c r="F31" s="67">
        <f t="shared" si="0"/>
        <v>364.8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364.8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333.8</v>
      </c>
      <c r="E32" s="82"/>
      <c r="F32" s="67">
        <f t="shared" si="0"/>
        <v>333.8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316.7</v>
      </c>
      <c r="E33" s="82"/>
      <c r="F33" s="67">
        <f t="shared" si="0"/>
        <v>316.7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315.8</v>
      </c>
      <c r="E36" s="82"/>
      <c r="F36" s="67">
        <f t="shared" si="0"/>
        <v>315.8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255.6</v>
      </c>
      <c r="E38" s="82"/>
      <c r="F38" s="67">
        <f t="shared" si="0"/>
        <v>255.6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255.6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224</v>
      </c>
      <c r="E39" s="82"/>
      <c r="F39" s="67">
        <f t="shared" si="0"/>
        <v>224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224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284.7</v>
      </c>
      <c r="E46" s="82"/>
      <c r="F46" s="67">
        <f t="shared" si="0"/>
        <v>284.7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284.7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289.8</v>
      </c>
      <c r="H76" s="68">
        <f>SUM(H16:H75)</f>
        <v>5</v>
      </c>
      <c r="I76" s="68">
        <f>LARGE(I16:I75,1)+LARGE(I16:I75,2)+LARGE(I16:I75,3)</f>
        <v>1120.3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1015.3</v>
      </c>
      <c r="N76" s="68">
        <f>SUM(N16:N75)</f>
        <v>5</v>
      </c>
      <c r="O76" s="68">
        <f>LARGE(O16:O75,1)+LARGE(O16:O75,2)+LARGE(O16:O75,3)</f>
        <v>795.4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284.7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D21" sqref="D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279.89999999999998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1158.4000000000001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1018.5999999999999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319.5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464.9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279.89999999999998</v>
      </c>
      <c r="E16" s="82"/>
      <c r="F16" s="67">
        <f>IF(E16="x","0",D16)</f>
        <v>279.89999999999998</v>
      </c>
      <c r="G16" s="68">
        <f>IF(C16=$B$2,F16,0)</f>
        <v>279.89999999999998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389.3</v>
      </c>
      <c r="E21" s="82"/>
      <c r="F21" s="67">
        <f t="shared" si="0"/>
        <v>389.3</v>
      </c>
      <c r="G21" s="68">
        <f t="shared" si="1"/>
        <v>0</v>
      </c>
      <c r="H21" s="68">
        <f t="shared" si="2"/>
        <v>0</v>
      </c>
      <c r="I21" s="68">
        <f t="shared" si="3"/>
        <v>389.3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382.2</v>
      </c>
      <c r="E22" s="82"/>
      <c r="F22" s="67">
        <f t="shared" si="0"/>
        <v>382.2</v>
      </c>
      <c r="G22" s="68">
        <f t="shared" si="1"/>
        <v>0</v>
      </c>
      <c r="H22" s="68">
        <f t="shared" si="2"/>
        <v>0</v>
      </c>
      <c r="I22" s="68">
        <f t="shared" si="3"/>
        <v>382.2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345.2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349.9</v>
      </c>
      <c r="E24" s="82"/>
      <c r="F24" s="67">
        <f t="shared" si="0"/>
        <v>349.9</v>
      </c>
      <c r="G24" s="68">
        <f t="shared" si="1"/>
        <v>0</v>
      </c>
      <c r="H24" s="68">
        <f t="shared" si="2"/>
        <v>0</v>
      </c>
      <c r="I24" s="68">
        <f t="shared" si="3"/>
        <v>349.9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386.9</v>
      </c>
      <c r="E25" s="82"/>
      <c r="F25" s="67">
        <f t="shared" si="0"/>
        <v>386.9</v>
      </c>
      <c r="G25" s="68">
        <f t="shared" si="1"/>
        <v>0</v>
      </c>
      <c r="H25" s="68">
        <f t="shared" si="2"/>
        <v>0</v>
      </c>
      <c r="I25" s="68">
        <f t="shared" si="3"/>
        <v>386.9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356.5</v>
      </c>
      <c r="E31" s="82"/>
      <c r="F31" s="67">
        <f t="shared" si="0"/>
        <v>356.5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356.5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335.3</v>
      </c>
      <c r="E32" s="82"/>
      <c r="F32" s="67">
        <f t="shared" si="0"/>
        <v>335.3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335.3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326.8</v>
      </c>
      <c r="E33" s="82"/>
      <c r="F33" s="67">
        <f t="shared" si="0"/>
        <v>326.8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319.5</v>
      </c>
      <c r="E36" s="82"/>
      <c r="F36" s="67">
        <f t="shared" si="0"/>
        <v>319.5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319.5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290.3</v>
      </c>
      <c r="E46" s="82"/>
      <c r="F46" s="67">
        <f t="shared" si="0"/>
        <v>290.3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290.3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174.6</v>
      </c>
      <c r="E47" s="82"/>
      <c r="F47" s="67">
        <f t="shared" si="0"/>
        <v>174.6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174.6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279.89999999999998</v>
      </c>
      <c r="H76" s="68">
        <f>SUM(H16:H75)</f>
        <v>5</v>
      </c>
      <c r="I76" s="68">
        <f>LARGE(I16:I75,1)+LARGE(I16:I75,2)+LARGE(I16:I75,3)</f>
        <v>1158.4000000000001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1018.5999999999999</v>
      </c>
      <c r="N76" s="68">
        <f>SUM(N16:N75)</f>
        <v>5</v>
      </c>
      <c r="O76" s="68">
        <f>LARGE(O16:O75,1)+LARGE(O16:O75,2)+LARGE(O16:O75,3)</f>
        <v>319.5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464.9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22" workbookViewId="0">
      <selection activeCell="D52" sqref="D5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1134.1999999999998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336.5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385.2</v>
      </c>
      <c r="E21" s="82"/>
      <c r="F21" s="67">
        <f t="shared" si="0"/>
        <v>385.2</v>
      </c>
      <c r="G21" s="68">
        <f t="shared" si="1"/>
        <v>0</v>
      </c>
      <c r="H21" s="68">
        <f t="shared" si="2"/>
        <v>0</v>
      </c>
      <c r="I21" s="68">
        <f t="shared" si="3"/>
        <v>385.2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369.6</v>
      </c>
      <c r="E22" s="82"/>
      <c r="F22" s="67">
        <f t="shared" si="0"/>
        <v>369.6</v>
      </c>
      <c r="G22" s="68">
        <f t="shared" si="1"/>
        <v>0</v>
      </c>
      <c r="H22" s="68">
        <f t="shared" si="2"/>
        <v>0</v>
      </c>
      <c r="I22" s="68">
        <f t="shared" si="3"/>
        <v>369.6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318.7</v>
      </c>
      <c r="E23" s="82"/>
      <c r="F23" s="67">
        <f t="shared" si="0"/>
        <v>318.7</v>
      </c>
      <c r="G23" s="68">
        <f t="shared" si="1"/>
        <v>0</v>
      </c>
      <c r="H23" s="68">
        <f t="shared" si="2"/>
        <v>0</v>
      </c>
      <c r="I23" s="68">
        <f t="shared" si="3"/>
        <v>318.7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361.2</v>
      </c>
      <c r="E24" s="82"/>
      <c r="F24" s="67">
        <f t="shared" si="0"/>
        <v>361.2</v>
      </c>
      <c r="G24" s="68">
        <f t="shared" si="1"/>
        <v>0</v>
      </c>
      <c r="H24" s="68">
        <f t="shared" si="2"/>
        <v>0</v>
      </c>
      <c r="I24" s="68">
        <f t="shared" si="3"/>
        <v>361.2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379.4</v>
      </c>
      <c r="E25" s="82"/>
      <c r="F25" s="67">
        <f t="shared" si="0"/>
        <v>379.4</v>
      </c>
      <c r="G25" s="68">
        <f t="shared" si="1"/>
        <v>0</v>
      </c>
      <c r="H25" s="68">
        <f t="shared" si="2"/>
        <v>0</v>
      </c>
      <c r="I25" s="68">
        <f t="shared" si="3"/>
        <v>379.4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349.7</v>
      </c>
      <c r="E31" s="82"/>
      <c r="F31" s="67">
        <f t="shared" si="0"/>
        <v>349.7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349.7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333.1</v>
      </c>
      <c r="E32" s="82"/>
      <c r="F32" s="67">
        <f t="shared" si="0"/>
        <v>333.1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327.2</v>
      </c>
      <c r="E33" s="82"/>
      <c r="F33" s="67">
        <f t="shared" si="0"/>
        <v>327.2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327.2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336.5</v>
      </c>
      <c r="E36" s="82"/>
      <c r="F36" s="67">
        <f t="shared" si="0"/>
        <v>336.5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336.5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287.60000000000002</v>
      </c>
      <c r="E46" s="82"/>
      <c r="F46" s="67">
        <f t="shared" si="0"/>
        <v>287.60000000000002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287.60000000000002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203.4</v>
      </c>
      <c r="E47" s="82"/>
      <c r="F47" s="67">
        <f t="shared" si="0"/>
        <v>203.4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203.4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1134.1999999999998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1010</v>
      </c>
      <c r="N76" s="68">
        <f>SUM(N16:N75)</f>
        <v>5</v>
      </c>
      <c r="O76" s="68">
        <f>LARGE(O16:O75,1)+LARGE(O16:O75,2)+LARGE(O16:O75,3)</f>
        <v>336.5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491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2025-03-02T14:25:51Z</dcterms:modified>
</cp:coreProperties>
</file>