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Damen\"/>
    </mc:Choice>
  </mc:AlternateContent>
  <xr:revisionPtr revIDLastSave="0" documentId="13_ncr:1_{7CA23E47-776D-407B-B41E-17F0628C36EA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8" l="1"/>
  <c r="B8" i="18"/>
  <c r="B31" i="18"/>
  <c r="B2" i="18"/>
  <c r="B20" i="18"/>
  <c r="B36" i="18"/>
  <c r="B23" i="18"/>
  <c r="B19" i="18"/>
  <c r="B17" i="18"/>
  <c r="B32" i="18"/>
  <c r="B11" i="18"/>
  <c r="B5" i="18"/>
  <c r="B3" i="18"/>
  <c r="B18" i="18"/>
  <c r="B33" i="18"/>
  <c r="B37" i="18"/>
  <c r="B16" i="18"/>
  <c r="B15" i="18"/>
  <c r="B34" i="18"/>
  <c r="B7" i="18"/>
  <c r="B26" i="18"/>
  <c r="B12" i="18"/>
  <c r="B27" i="18"/>
  <c r="B10" i="18"/>
  <c r="B13" i="18"/>
  <c r="B21" i="18"/>
  <c r="B4" i="18"/>
  <c r="B6" i="18"/>
  <c r="B9" i="18"/>
  <c r="B35" i="18"/>
  <c r="B29" i="18"/>
  <c r="B28" i="18"/>
  <c r="B22" i="18"/>
  <c r="B30" i="18"/>
  <c r="B14" i="18"/>
  <c r="B25" i="18"/>
  <c r="P4" i="1"/>
  <c r="O4" i="1"/>
  <c r="N4" i="1"/>
  <c r="M4" i="1"/>
  <c r="L4" i="1"/>
  <c r="C2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2" i="18"/>
  <c r="C32" i="18"/>
  <c r="C23" i="18"/>
  <c r="C16" i="18"/>
  <c r="C29" i="18"/>
  <c r="C26" i="18"/>
  <c r="C33" i="18"/>
  <c r="C17" i="18"/>
  <c r="C5" i="18"/>
  <c r="C14" i="18"/>
  <c r="C31" i="18"/>
  <c r="C19" i="18"/>
  <c r="C20" i="18"/>
  <c r="C10" i="18"/>
  <c r="C22" i="18"/>
  <c r="C36" i="18"/>
  <c r="C2" i="18"/>
  <c r="C15" i="18"/>
  <c r="C9" i="18"/>
  <c r="C28" i="18"/>
  <c r="C13" i="18"/>
  <c r="C24" i="18"/>
  <c r="C27" i="18"/>
  <c r="C30" i="18"/>
  <c r="C37" i="18"/>
  <c r="C18" i="18"/>
  <c r="C11" i="18"/>
  <c r="C34" i="18"/>
  <c r="C35" i="18"/>
  <c r="C3" i="18"/>
  <c r="C6" i="18"/>
  <c r="C8" i="18"/>
  <c r="C25" i="18"/>
  <c r="C7" i="18"/>
  <c r="C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2" i="17"/>
  <c r="H44" i="17"/>
  <c r="H43" i="17"/>
  <c r="H41" i="17"/>
  <c r="O34" i="2"/>
  <c r="H39" i="17"/>
  <c r="O35" i="2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29" i="17" l="1"/>
  <c r="H28" i="17"/>
  <c r="H19" i="17"/>
  <c r="H30" i="17"/>
  <c r="H18" i="17"/>
  <c r="O31" i="17"/>
  <c r="O19" i="17"/>
  <c r="O18" i="17"/>
  <c r="H15" i="17"/>
  <c r="O28" i="17"/>
  <c r="H14" i="17"/>
  <c r="H37" i="17"/>
  <c r="H25" i="17"/>
  <c r="H13" i="17"/>
  <c r="O38" i="17"/>
  <c r="O26" i="17"/>
  <c r="O14" i="17"/>
  <c r="H36" i="17"/>
  <c r="H24" i="17"/>
  <c r="H12" i="17"/>
  <c r="O37" i="17"/>
  <c r="O25" i="17"/>
  <c r="O13" i="17"/>
  <c r="H11" i="17"/>
  <c r="O36" i="17"/>
  <c r="O24" i="17"/>
  <c r="O12" i="17"/>
  <c r="H17" i="17"/>
  <c r="O16" i="17"/>
  <c r="H38" i="17"/>
  <c r="O27" i="17"/>
  <c r="O30" i="17"/>
  <c r="H27" i="17"/>
  <c r="H26" i="17"/>
  <c r="H23" i="17"/>
  <c r="H22" i="17"/>
  <c r="O35" i="17"/>
  <c r="O11" i="17"/>
  <c r="H33" i="17"/>
  <c r="H21" i="17"/>
  <c r="O34" i="17"/>
  <c r="O22" i="17"/>
  <c r="O10" i="17"/>
  <c r="H29" i="17"/>
  <c r="O15" i="17"/>
  <c r="H35" i="17"/>
  <c r="H34" i="17"/>
  <c r="H10" i="17"/>
  <c r="O23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1" i="18"/>
  <c r="AA36" i="12"/>
  <c r="AA12" i="12"/>
  <c r="S7" i="18"/>
  <c r="S10" i="18"/>
  <c r="S26" i="18"/>
  <c r="S28" i="18"/>
  <c r="S31" i="18"/>
  <c r="S11" i="18"/>
  <c r="AA11" i="8"/>
  <c r="AA23" i="10"/>
  <c r="AA35" i="16"/>
  <c r="S23" i="18"/>
  <c r="S2" i="18"/>
  <c r="S22" i="18"/>
  <c r="S29" i="18"/>
  <c r="S5" i="18"/>
  <c r="S18" i="18"/>
  <c r="S4" i="18"/>
  <c r="S3" i="18"/>
  <c r="S36" i="18"/>
  <c r="R36" i="18" s="1"/>
  <c r="R51" i="1" s="1"/>
  <c r="S15" i="18"/>
  <c r="S35" i="18"/>
  <c r="R35" i="18" s="1"/>
  <c r="R50" i="1" s="1"/>
  <c r="S16" i="18"/>
  <c r="S20" i="18"/>
  <c r="S3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0" i="18"/>
  <c r="AA39" i="8"/>
  <c r="AA29" i="9"/>
  <c r="AA35" i="10"/>
  <c r="AA32" i="7"/>
  <c r="AA14" i="7"/>
  <c r="AA27" i="10"/>
  <c r="AA35" i="12"/>
  <c r="AA31" i="16"/>
  <c r="S27" i="18"/>
  <c r="AA20" i="9"/>
  <c r="AA35" i="9"/>
  <c r="S6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3" i="18" l="1"/>
  <c r="P33" i="18"/>
  <c r="P31" i="18"/>
  <c r="P22" i="18"/>
  <c r="P15" i="18"/>
  <c r="P24" i="18"/>
  <c r="P18" i="18"/>
  <c r="P3" i="18"/>
  <c r="P16" i="18"/>
  <c r="P17" i="18"/>
  <c r="P19" i="18"/>
  <c r="P21" i="18"/>
  <c r="P9" i="18"/>
  <c r="P27" i="18"/>
  <c r="P11" i="18"/>
  <c r="P6" i="18"/>
  <c r="P32" i="18"/>
  <c r="P26" i="18"/>
  <c r="P14" i="18"/>
  <c r="P10" i="18"/>
  <c r="P2" i="18"/>
  <c r="P13" i="18"/>
  <c r="P37" i="18"/>
  <c r="P35" i="18"/>
  <c r="P29" i="18"/>
  <c r="P28" i="18"/>
  <c r="P5" i="18"/>
  <c r="P30" i="18"/>
  <c r="P20" i="18"/>
  <c r="P34" i="18"/>
  <c r="P36" i="18"/>
  <c r="P4" i="18"/>
  <c r="P12" i="18"/>
  <c r="P8" i="18"/>
  <c r="P25" i="18"/>
  <c r="P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" i="18"/>
  <c r="D23" i="18"/>
  <c r="D33" i="18"/>
  <c r="D31" i="18"/>
  <c r="D22" i="18"/>
  <c r="D15" i="18"/>
  <c r="D24" i="18"/>
  <c r="D18" i="18"/>
  <c r="D8" i="18"/>
  <c r="D16" i="18"/>
  <c r="D17" i="18"/>
  <c r="D19" i="18"/>
  <c r="D21" i="18"/>
  <c r="D9" i="18"/>
  <c r="D27" i="18"/>
  <c r="D11" i="18"/>
  <c r="D12" i="18"/>
  <c r="D29" i="18"/>
  <c r="D5" i="18"/>
  <c r="D20" i="18"/>
  <c r="D36" i="18"/>
  <c r="D28" i="18"/>
  <c r="D30" i="18"/>
  <c r="D34" i="18"/>
  <c r="D32" i="18"/>
  <c r="D2" i="18"/>
  <c r="D35" i="18"/>
  <c r="D26" i="18"/>
  <c r="D13" i="18"/>
  <c r="D14" i="18"/>
  <c r="D37" i="18"/>
  <c r="D4" i="18"/>
  <c r="D10" i="18"/>
  <c r="D25" i="18"/>
  <c r="D6" i="18"/>
  <c r="D7" i="18"/>
  <c r="L12" i="18"/>
  <c r="L35" i="18"/>
  <c r="L32" i="18"/>
  <c r="L8" i="18"/>
  <c r="L3" i="18"/>
  <c r="L26" i="18"/>
  <c r="L14" i="18"/>
  <c r="L10" i="18"/>
  <c r="L2" i="18"/>
  <c r="L13" i="18"/>
  <c r="L37" i="18"/>
  <c r="L4" i="18"/>
  <c r="L23" i="18"/>
  <c r="L33" i="18"/>
  <c r="L31" i="18"/>
  <c r="L22" i="18"/>
  <c r="L15" i="18"/>
  <c r="L24" i="18"/>
  <c r="L18" i="18"/>
  <c r="L16" i="18"/>
  <c r="L17" i="18"/>
  <c r="L19" i="18"/>
  <c r="L21" i="18"/>
  <c r="L9" i="18"/>
  <c r="L27" i="18"/>
  <c r="L11" i="18"/>
  <c r="L29" i="18"/>
  <c r="L28" i="18"/>
  <c r="L5" i="18"/>
  <c r="L30" i="18"/>
  <c r="L20" i="18"/>
  <c r="L34" i="18"/>
  <c r="L36" i="18"/>
  <c r="L25" i="18"/>
  <c r="L7" i="18"/>
  <c r="L6" i="18"/>
  <c r="E12" i="18"/>
  <c r="E29" i="18"/>
  <c r="E5" i="18"/>
  <c r="E20" i="18"/>
  <c r="E36" i="18"/>
  <c r="E28" i="18"/>
  <c r="E30" i="18"/>
  <c r="E34" i="18"/>
  <c r="E35" i="18"/>
  <c r="E32" i="18"/>
  <c r="E26" i="18"/>
  <c r="E14" i="18"/>
  <c r="E10" i="18"/>
  <c r="E2" i="18"/>
  <c r="E13" i="18"/>
  <c r="E37" i="18"/>
  <c r="E4" i="18"/>
  <c r="E3" i="18"/>
  <c r="E23" i="18"/>
  <c r="E33" i="18"/>
  <c r="E31" i="18"/>
  <c r="E22" i="18"/>
  <c r="E15" i="18"/>
  <c r="E24" i="18"/>
  <c r="E18" i="18"/>
  <c r="E21" i="18"/>
  <c r="E16" i="18"/>
  <c r="E9" i="18"/>
  <c r="E17" i="18"/>
  <c r="E27" i="18"/>
  <c r="E19" i="18"/>
  <c r="E11" i="18"/>
  <c r="E6" i="18"/>
  <c r="E8" i="18"/>
  <c r="E25" i="18"/>
  <c r="E7" i="18"/>
  <c r="O32" i="18"/>
  <c r="O26" i="18"/>
  <c r="O14" i="18"/>
  <c r="O10" i="18"/>
  <c r="O2" i="18"/>
  <c r="O13" i="18"/>
  <c r="O37" i="18"/>
  <c r="O35" i="18"/>
  <c r="O23" i="18"/>
  <c r="O33" i="18"/>
  <c r="O31" i="18"/>
  <c r="O22" i="18"/>
  <c r="O15" i="18"/>
  <c r="O24" i="18"/>
  <c r="O18" i="18"/>
  <c r="O3" i="18"/>
  <c r="O12" i="18"/>
  <c r="O29" i="18"/>
  <c r="O5" i="18"/>
  <c r="O20" i="18"/>
  <c r="O36" i="18"/>
  <c r="O28" i="18"/>
  <c r="O30" i="18"/>
  <c r="O34" i="18"/>
  <c r="O4" i="18"/>
  <c r="O16" i="18"/>
  <c r="O9" i="18"/>
  <c r="O17" i="18"/>
  <c r="O27" i="18"/>
  <c r="O19" i="18"/>
  <c r="O11" i="18"/>
  <c r="O21" i="18"/>
  <c r="O6" i="18"/>
  <c r="O8" i="18"/>
  <c r="O7" i="18"/>
  <c r="O25" i="18"/>
  <c r="H23" i="18"/>
  <c r="H33" i="18"/>
  <c r="H31" i="18"/>
  <c r="H22" i="18"/>
  <c r="H15" i="18"/>
  <c r="H24" i="18"/>
  <c r="H18" i="18"/>
  <c r="H35" i="18"/>
  <c r="H16" i="18"/>
  <c r="H17" i="18"/>
  <c r="H19" i="18"/>
  <c r="H21" i="18"/>
  <c r="H9" i="18"/>
  <c r="H27" i="18"/>
  <c r="H11" i="18"/>
  <c r="H3" i="18"/>
  <c r="H12" i="18"/>
  <c r="H29" i="18"/>
  <c r="H5" i="18"/>
  <c r="H20" i="18"/>
  <c r="H36" i="18"/>
  <c r="H28" i="18"/>
  <c r="H30" i="18"/>
  <c r="H34" i="18"/>
  <c r="H14" i="18"/>
  <c r="H37" i="18"/>
  <c r="H10" i="18"/>
  <c r="H4" i="18"/>
  <c r="H32" i="18"/>
  <c r="H2" i="18"/>
  <c r="H13" i="18"/>
  <c r="H26" i="18"/>
  <c r="H25" i="18"/>
  <c r="H6" i="18"/>
  <c r="H8" i="18"/>
  <c r="H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8" i="18"/>
  <c r="F23" i="18"/>
  <c r="F33" i="18"/>
  <c r="F31" i="18"/>
  <c r="F22" i="18"/>
  <c r="F15" i="18"/>
  <c r="F24" i="18"/>
  <c r="F18" i="18"/>
  <c r="F16" i="18"/>
  <c r="F17" i="18"/>
  <c r="F19" i="18"/>
  <c r="F21" i="18"/>
  <c r="F9" i="18"/>
  <c r="F27" i="18"/>
  <c r="F11" i="18"/>
  <c r="F35" i="18"/>
  <c r="F12" i="18"/>
  <c r="F29" i="18"/>
  <c r="F5" i="18"/>
  <c r="F20" i="18"/>
  <c r="F36" i="18"/>
  <c r="F28" i="18"/>
  <c r="F30" i="18"/>
  <c r="F34" i="18"/>
  <c r="F3" i="18"/>
  <c r="F10" i="18"/>
  <c r="F4" i="18"/>
  <c r="F32" i="18"/>
  <c r="F2" i="18"/>
  <c r="F26" i="18"/>
  <c r="F13" i="18"/>
  <c r="F37" i="18"/>
  <c r="F14" i="18"/>
  <c r="F25" i="18"/>
  <c r="F7" i="18"/>
  <c r="F6" i="18"/>
  <c r="G3" i="18"/>
  <c r="G12" i="18"/>
  <c r="G29" i="18"/>
  <c r="G5" i="18"/>
  <c r="G20" i="18"/>
  <c r="G36" i="18"/>
  <c r="G28" i="18"/>
  <c r="G30" i="18"/>
  <c r="G34" i="18"/>
  <c r="G7" i="18"/>
  <c r="G32" i="18"/>
  <c r="G26" i="18"/>
  <c r="G14" i="18"/>
  <c r="G10" i="18"/>
  <c r="G2" i="18"/>
  <c r="G13" i="18"/>
  <c r="G37" i="18"/>
  <c r="G4" i="18"/>
  <c r="G23" i="18"/>
  <c r="G33" i="18"/>
  <c r="G31" i="18"/>
  <c r="G22" i="18"/>
  <c r="G15" i="18"/>
  <c r="G24" i="18"/>
  <c r="G18" i="18"/>
  <c r="G19" i="18"/>
  <c r="G11" i="18"/>
  <c r="G21" i="18"/>
  <c r="G16" i="18"/>
  <c r="G9" i="18"/>
  <c r="G17" i="18"/>
  <c r="G35" i="18"/>
  <c r="G27" i="18"/>
  <c r="G6" i="18"/>
  <c r="G25" i="18"/>
  <c r="G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3" i="18"/>
  <c r="N33" i="18"/>
  <c r="N31" i="18"/>
  <c r="N22" i="18"/>
  <c r="N15" i="18"/>
  <c r="N24" i="18"/>
  <c r="N18" i="18"/>
  <c r="N3" i="18"/>
  <c r="N16" i="18"/>
  <c r="N17" i="18"/>
  <c r="N19" i="18"/>
  <c r="N21" i="18"/>
  <c r="N9" i="18"/>
  <c r="N27" i="18"/>
  <c r="N11" i="18"/>
  <c r="N32" i="18"/>
  <c r="N26" i="18"/>
  <c r="N14" i="18"/>
  <c r="N10" i="18"/>
  <c r="N2" i="18"/>
  <c r="N13" i="18"/>
  <c r="N37" i="18"/>
  <c r="N4" i="18"/>
  <c r="N12" i="18"/>
  <c r="N36" i="18"/>
  <c r="N29" i="18"/>
  <c r="N28" i="18"/>
  <c r="N5" i="18"/>
  <c r="N30" i="18"/>
  <c r="N20" i="18"/>
  <c r="N34" i="18"/>
  <c r="N6" i="18"/>
  <c r="N25" i="18"/>
  <c r="N7" i="18"/>
  <c r="N8" i="18"/>
  <c r="Q23" i="18"/>
  <c r="Q33" i="18"/>
  <c r="Q31" i="18"/>
  <c r="Q22" i="18"/>
  <c r="Q15" i="18"/>
  <c r="Q24" i="18"/>
  <c r="Q18" i="18"/>
  <c r="Q3" i="18"/>
  <c r="Q16" i="18"/>
  <c r="Q17" i="18"/>
  <c r="Q19" i="18"/>
  <c r="Q21" i="18"/>
  <c r="Q9" i="18"/>
  <c r="Q27" i="18"/>
  <c r="Q11" i="18"/>
  <c r="Q4" i="18"/>
  <c r="Q32" i="18"/>
  <c r="Q26" i="18"/>
  <c r="Q14" i="18"/>
  <c r="Q10" i="18"/>
  <c r="Q2" i="18"/>
  <c r="Q13" i="18"/>
  <c r="Q37" i="18"/>
  <c r="Q35" i="18"/>
  <c r="Q29" i="18"/>
  <c r="Q28" i="18"/>
  <c r="Q5" i="18"/>
  <c r="Q30" i="18"/>
  <c r="Q20" i="18"/>
  <c r="Q34" i="18"/>
  <c r="Q12" i="18"/>
  <c r="Q36" i="18"/>
  <c r="Q6" i="18"/>
  <c r="Q8" i="18"/>
  <c r="Q25" i="18"/>
  <c r="Q7" i="18"/>
  <c r="M12" i="18"/>
  <c r="M29" i="18"/>
  <c r="M5" i="18"/>
  <c r="M20" i="18"/>
  <c r="M36" i="18"/>
  <c r="M28" i="18"/>
  <c r="M30" i="18"/>
  <c r="M34" i="18"/>
  <c r="M4" i="18"/>
  <c r="M32" i="18"/>
  <c r="M26" i="18"/>
  <c r="M14" i="18"/>
  <c r="M10" i="18"/>
  <c r="M2" i="18"/>
  <c r="M13" i="18"/>
  <c r="M37" i="18"/>
  <c r="M35" i="18"/>
  <c r="M16" i="18"/>
  <c r="M17" i="18"/>
  <c r="M19" i="18"/>
  <c r="M21" i="18"/>
  <c r="M9" i="18"/>
  <c r="M27" i="18"/>
  <c r="M11" i="18"/>
  <c r="M6" i="18"/>
  <c r="M23" i="18"/>
  <c r="M15" i="18"/>
  <c r="M33" i="18"/>
  <c r="M24" i="18"/>
  <c r="M31" i="18"/>
  <c r="M18" i="18"/>
  <c r="M22" i="18"/>
  <c r="M3" i="18"/>
  <c r="M8" i="18"/>
  <c r="M25" i="18"/>
  <c r="M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4" i="19"/>
  <c r="L43" i="1"/>
  <c r="C2" i="19"/>
  <c r="F40" i="1"/>
  <c r="W2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6" i="18"/>
  <c r="R6" i="18" s="1"/>
  <c r="T34" i="18"/>
  <c r="T8" i="18"/>
  <c r="W7" i="18"/>
  <c r="K7" i="18"/>
  <c r="K34" i="18"/>
  <c r="W34" i="18"/>
  <c r="O46" i="13"/>
  <c r="D6" i="13" s="1"/>
  <c r="R46" i="9"/>
  <c r="E7" i="9" s="1"/>
  <c r="J46" i="10"/>
  <c r="E3" i="10" s="1"/>
  <c r="N46" i="12"/>
  <c r="E5" i="12" s="1"/>
  <c r="T7" i="18"/>
  <c r="R7" i="18" s="1"/>
  <c r="E51" i="1"/>
  <c r="W6" i="18"/>
  <c r="K6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8" i="18"/>
  <c r="T25" i="18"/>
  <c r="T35" i="18"/>
  <c r="L47" i="1"/>
  <c r="K25" i="18"/>
  <c r="W25" i="18"/>
  <c r="N46" i="9"/>
  <c r="E5" i="9" s="1"/>
  <c r="T3" i="18"/>
  <c r="R3" i="18" s="1"/>
  <c r="K8" i="18"/>
  <c r="W3" i="18"/>
  <c r="K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0" i="18"/>
  <c r="R30" i="18" s="1"/>
  <c r="K19" i="18"/>
  <c r="G26" i="1"/>
  <c r="G24" i="1"/>
  <c r="M32" i="1"/>
  <c r="O20" i="1"/>
  <c r="E38" i="1"/>
  <c r="E32" i="1"/>
  <c r="H17" i="1"/>
  <c r="O35" i="1"/>
  <c r="H26" i="1"/>
  <c r="E17" i="1"/>
  <c r="K11" i="18"/>
  <c r="C3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3" i="18"/>
  <c r="T16" i="18"/>
  <c r="R16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" i="18"/>
  <c r="W28" i="18"/>
  <c r="W5" i="18"/>
  <c r="W31" i="18"/>
  <c r="W36" i="18"/>
  <c r="W10" i="18"/>
  <c r="K17" i="18"/>
  <c r="W21" i="18"/>
  <c r="K30" i="18"/>
  <c r="M33" i="1"/>
  <c r="G36" i="1"/>
  <c r="W32" i="18"/>
  <c r="W22" i="18"/>
  <c r="I34" i="1"/>
  <c r="K20" i="18"/>
  <c r="W24" i="18"/>
  <c r="W14" i="18"/>
  <c r="W16" i="18"/>
  <c r="W12" i="18"/>
  <c r="W9" i="18"/>
  <c r="M19" i="1"/>
  <c r="E31" i="1"/>
  <c r="T12" i="18"/>
  <c r="T19" i="18"/>
  <c r="W15" i="18"/>
  <c r="W26" i="18"/>
  <c r="W30" i="18"/>
  <c r="W23" i="18"/>
  <c r="W37" i="18"/>
  <c r="W11" i="18"/>
  <c r="T11" i="18"/>
  <c r="R11" i="18" s="1"/>
  <c r="W13" i="18"/>
  <c r="W18" i="18"/>
  <c r="G27" i="1"/>
  <c r="K28" i="18"/>
  <c r="W20" i="18"/>
  <c r="L22" i="1"/>
  <c r="T23" i="18"/>
  <c r="R23" i="18" s="1"/>
  <c r="T2" i="18"/>
  <c r="R2" i="18" s="1"/>
  <c r="T5" i="18"/>
  <c r="R5" i="18" s="1"/>
  <c r="T18" i="18"/>
  <c r="R18" i="18" s="1"/>
  <c r="T36" i="18"/>
  <c r="T9" i="18"/>
  <c r="T31" i="18"/>
  <c r="R31" i="18" s="1"/>
  <c r="T37" i="18"/>
  <c r="T10" i="18"/>
  <c r="R10" i="18" s="1"/>
  <c r="T32" i="18"/>
  <c r="R32" i="18" s="1"/>
  <c r="T22" i="18"/>
  <c r="R22" i="18" s="1"/>
  <c r="L40" i="1"/>
  <c r="L25" i="1"/>
  <c r="W19" i="18"/>
  <c r="T14" i="18"/>
  <c r="T28" i="18"/>
  <c r="R28" i="18" s="1"/>
  <c r="L46" i="1"/>
  <c r="T21" i="18"/>
  <c r="R21" i="18" s="1"/>
  <c r="M22" i="1"/>
  <c r="I29" i="1"/>
  <c r="T17" i="18"/>
  <c r="W17" i="18"/>
  <c r="T4" i="18"/>
  <c r="R4" i="18" s="1"/>
  <c r="W4" i="18"/>
  <c r="T24" i="18"/>
  <c r="T20" i="18"/>
  <c r="R20" i="18" s="1"/>
  <c r="L44" i="1"/>
  <c r="T33" i="18"/>
  <c r="T15" i="18"/>
  <c r="R15" i="18" s="1"/>
  <c r="W33" i="18"/>
  <c r="T26" i="18"/>
  <c r="R26" i="18" s="1"/>
  <c r="T29" i="18"/>
  <c r="R29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2" i="18"/>
  <c r="K16" i="18"/>
  <c r="K2" i="18"/>
  <c r="M17" i="1"/>
  <c r="Q17" i="1"/>
  <c r="K10" i="18"/>
  <c r="K23" i="18"/>
  <c r="W27" i="18"/>
  <c r="K33" i="18"/>
  <c r="K13" i="18"/>
  <c r="K27" i="18"/>
  <c r="K18" i="18"/>
  <c r="K12" i="18"/>
  <c r="K37" i="18"/>
  <c r="K31" i="18"/>
  <c r="K15" i="18"/>
  <c r="K21" i="18"/>
  <c r="K22" i="18"/>
  <c r="K24" i="18"/>
  <c r="K5" i="18"/>
  <c r="K36" i="18"/>
  <c r="K4" i="18"/>
  <c r="K29" i="18"/>
  <c r="T27" i="18"/>
  <c r="R27" i="18" s="1"/>
  <c r="K14" i="18"/>
  <c r="K26" i="18"/>
  <c r="K9" i="18"/>
  <c r="O54" i="1" l="1"/>
  <c r="N54" i="1"/>
  <c r="M54" i="1"/>
  <c r="R25" i="1"/>
  <c r="L54" i="1"/>
  <c r="H54" i="1"/>
  <c r="G54" i="1"/>
  <c r="F54" i="1"/>
  <c r="E54" i="1"/>
  <c r="E5" i="19"/>
  <c r="E2" i="19"/>
  <c r="E6" i="19"/>
  <c r="E3" i="19"/>
  <c r="E4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4" i="19"/>
  <c r="D7" i="17"/>
  <c r="D6" i="17"/>
  <c r="E2" i="17"/>
  <c r="F7" i="19"/>
  <c r="I7" i="17"/>
  <c r="K5" i="19"/>
  <c r="L7" i="17"/>
  <c r="N5" i="19"/>
  <c r="F2" i="19"/>
  <c r="E5" i="17"/>
  <c r="L6" i="17"/>
  <c r="N3" i="19"/>
  <c r="D2" i="17"/>
  <c r="H5" i="19"/>
  <c r="G7" i="17"/>
  <c r="I5" i="17"/>
  <c r="K2" i="19"/>
  <c r="K4" i="19"/>
  <c r="I4" i="17"/>
  <c r="L3" i="17"/>
  <c r="N6" i="19"/>
  <c r="K7" i="19"/>
  <c r="I2" i="17"/>
  <c r="D11" i="1"/>
  <c r="G3" i="17"/>
  <c r="H6" i="19"/>
  <c r="I6" i="17"/>
  <c r="K3" i="19"/>
  <c r="N2" i="19"/>
  <c r="L5" i="17"/>
  <c r="N7" i="19"/>
  <c r="L2" i="17"/>
  <c r="D5" i="17"/>
  <c r="G4" i="17"/>
  <c r="H4" i="19"/>
  <c r="D10" i="1"/>
  <c r="H3" i="19"/>
  <c r="G6" i="17"/>
  <c r="E7" i="17"/>
  <c r="F5" i="19"/>
  <c r="G2" i="17"/>
  <c r="H7" i="19"/>
  <c r="F3" i="19"/>
  <c r="E6" i="17"/>
  <c r="N4" i="19"/>
  <c r="L4" i="17"/>
  <c r="D3" i="17"/>
  <c r="M4" i="17"/>
  <c r="O4" i="19"/>
  <c r="M6" i="17"/>
  <c r="O3" i="19"/>
  <c r="O2" i="19"/>
  <c r="M5" i="17"/>
  <c r="M3" i="17"/>
  <c r="O6" i="19"/>
  <c r="M2" i="17"/>
  <c r="O7" i="19"/>
  <c r="M7" i="17"/>
  <c r="O5" i="19"/>
  <c r="P5" i="19"/>
  <c r="N7" i="17"/>
  <c r="P2" i="19"/>
  <c r="N5" i="17"/>
  <c r="P4" i="19"/>
  <c r="N4" i="17"/>
  <c r="N2" i="17"/>
  <c r="P7" i="19"/>
  <c r="N6" i="17"/>
  <c r="P3" i="19"/>
  <c r="P6" i="19"/>
  <c r="N3" i="17"/>
  <c r="M3" i="19"/>
  <c r="K6" i="17"/>
  <c r="M2" i="19"/>
  <c r="K5" i="17"/>
  <c r="M6" i="19"/>
  <c r="K3" i="17"/>
  <c r="M7" i="19"/>
  <c r="K2" i="17"/>
  <c r="M5" i="19"/>
  <c r="K7" i="17"/>
  <c r="M4" i="19"/>
  <c r="K4" i="17"/>
  <c r="J5" i="17"/>
  <c r="L2" i="19"/>
  <c r="J2" i="17"/>
  <c r="L7" i="19"/>
  <c r="J3" i="17"/>
  <c r="L6" i="19"/>
  <c r="L3" i="19"/>
  <c r="J6" i="17"/>
  <c r="J7" i="17"/>
  <c r="L5" i="19"/>
  <c r="J4" i="17"/>
  <c r="L4" i="19"/>
  <c r="G5" i="19"/>
  <c r="F7" i="17"/>
  <c r="G2" i="19"/>
  <c r="F5" i="17"/>
  <c r="F2" i="17"/>
  <c r="G7" i="19"/>
  <c r="F4" i="17"/>
  <c r="G4" i="19"/>
  <c r="G3" i="19"/>
  <c r="F6" i="17"/>
  <c r="C6" i="17"/>
  <c r="C5" i="17"/>
  <c r="D2" i="6"/>
  <c r="D4" i="6"/>
  <c r="D3" i="6"/>
  <c r="U41" i="1" l="1"/>
  <c r="U36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2" i="19"/>
  <c r="J2" i="19" s="1"/>
  <c r="J35" i="18"/>
  <c r="I35" i="18" s="1"/>
  <c r="J50" i="1" s="1"/>
  <c r="U51" i="1"/>
  <c r="J33" i="18"/>
  <c r="I33" i="18" s="1"/>
  <c r="J48" i="1" s="1"/>
  <c r="J18" i="18"/>
  <c r="I18" i="18" s="1"/>
  <c r="J24" i="18"/>
  <c r="I24" i="18" s="1"/>
  <c r="D3" i="19"/>
  <c r="J3" i="19" s="1"/>
  <c r="J30" i="18"/>
  <c r="I30" i="18" s="1"/>
  <c r="J9" i="18"/>
  <c r="I9" i="18" s="1"/>
  <c r="J4" i="18"/>
  <c r="I4" i="18" s="1"/>
  <c r="J8" i="18"/>
  <c r="I8" i="18" s="1"/>
  <c r="D5" i="19"/>
  <c r="T5" i="19" s="1"/>
  <c r="J34" i="18"/>
  <c r="I34" i="18" s="1"/>
  <c r="J49" i="1" s="1"/>
  <c r="U25" i="1"/>
  <c r="U47" i="1"/>
  <c r="J6" i="18"/>
  <c r="I6" i="18" s="1"/>
  <c r="J21" i="18"/>
  <c r="I21" i="18" s="1"/>
  <c r="J26" i="18"/>
  <c r="I26" i="18" s="1"/>
  <c r="J36" i="18"/>
  <c r="I36" i="18" s="1"/>
  <c r="J51" i="1" s="1"/>
  <c r="J10" i="18"/>
  <c r="I10" i="18" s="1"/>
  <c r="J7" i="18"/>
  <c r="I7" i="18" s="1"/>
  <c r="J15" i="18"/>
  <c r="I15" i="18" s="1"/>
  <c r="J19" i="18"/>
  <c r="I19" i="18" s="1"/>
  <c r="J20" i="18"/>
  <c r="I20" i="18" s="1"/>
  <c r="J31" i="18"/>
  <c r="I31" i="18" s="1"/>
  <c r="J23" i="18"/>
  <c r="I23" i="18" s="1"/>
  <c r="J3" i="18"/>
  <c r="I3" i="18" s="1"/>
  <c r="J25" i="18"/>
  <c r="I25" i="18" s="1"/>
  <c r="U26" i="1"/>
  <c r="U46" i="1"/>
  <c r="U44" i="1"/>
  <c r="U37" i="1"/>
  <c r="U34" i="1"/>
  <c r="U30" i="1"/>
  <c r="U23" i="1"/>
  <c r="U19" i="1"/>
  <c r="U31" i="1"/>
  <c r="U50" i="1"/>
  <c r="U42" i="1"/>
  <c r="U39" i="1"/>
  <c r="J13" i="18"/>
  <c r="I1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2" i="18"/>
  <c r="I12" i="18" s="1"/>
  <c r="J16" i="18"/>
  <c r="I16" i="18" s="1"/>
  <c r="J11" i="18"/>
  <c r="I11" i="18" s="1"/>
  <c r="J27" i="18"/>
  <c r="I27" i="18" s="1"/>
  <c r="J5" i="18"/>
  <c r="I5" i="18" s="1"/>
  <c r="J22" i="18"/>
  <c r="I22" i="18" s="1"/>
  <c r="J37" i="18"/>
  <c r="I37" i="18" s="1"/>
  <c r="J52" i="1" s="1"/>
  <c r="J28" i="18"/>
  <c r="I28" i="18" s="1"/>
  <c r="J17" i="18"/>
  <c r="I17" i="18" s="1"/>
  <c r="J32" i="18"/>
  <c r="I32" i="18" s="1"/>
  <c r="J14" i="18"/>
  <c r="I14" i="18" s="1"/>
  <c r="J29" i="18"/>
  <c r="I29" i="18" s="1"/>
  <c r="J2" i="18"/>
  <c r="I2" i="18" s="1"/>
  <c r="P11" i="1"/>
  <c r="G11" i="1"/>
  <c r="C3" i="17"/>
  <c r="H3" i="17" s="1"/>
  <c r="D6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6" i="19"/>
  <c r="N10" i="1"/>
  <c r="N6" i="1"/>
  <c r="N7" i="1"/>
  <c r="R5" i="19"/>
  <c r="R3" i="19"/>
  <c r="R2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7" i="1" l="1"/>
  <c r="V37" i="1"/>
  <c r="V36" i="1"/>
  <c r="Q5" i="19"/>
  <c r="Q4" i="19"/>
  <c r="V42" i="1"/>
  <c r="Q3" i="19"/>
  <c r="Q2" i="19"/>
  <c r="Q6" i="19"/>
  <c r="J44" i="1"/>
  <c r="I3" i="19"/>
  <c r="J38" i="1"/>
  <c r="J23" i="1"/>
  <c r="J42" i="1"/>
  <c r="J31" i="1"/>
  <c r="J25" i="1"/>
  <c r="J34" i="1"/>
  <c r="J22" i="1"/>
  <c r="J35" i="1"/>
  <c r="J45" i="1"/>
  <c r="J26" i="1"/>
  <c r="J46" i="1"/>
  <c r="J32" i="1"/>
  <c r="J18" i="1"/>
  <c r="J20" i="1"/>
  <c r="J28" i="1"/>
  <c r="J36" i="1"/>
  <c r="J29" i="1"/>
  <c r="J39" i="1"/>
  <c r="J27" i="1"/>
  <c r="J21" i="1"/>
  <c r="J43" i="1"/>
  <c r="J40" i="1"/>
  <c r="J37" i="1"/>
  <c r="J33" i="1"/>
  <c r="J30" i="1"/>
  <c r="J24" i="1"/>
  <c r="J41" i="1"/>
  <c r="J19" i="1"/>
  <c r="I2" i="19"/>
  <c r="P2" i="17"/>
  <c r="S12" i="18"/>
  <c r="R12" i="18" s="1"/>
  <c r="S25" i="18"/>
  <c r="R25" i="18" s="1"/>
  <c r="S13" i="18"/>
  <c r="R13" i="18" s="1"/>
  <c r="R35" i="1" s="1"/>
  <c r="S34" i="18"/>
  <c r="R34" i="18" s="1"/>
  <c r="R49" i="1" s="1"/>
  <c r="S8" i="18"/>
  <c r="R8" i="18" s="1"/>
  <c r="S37" i="18"/>
  <c r="R37" i="18" s="1"/>
  <c r="R52" i="1" s="1"/>
  <c r="S14" i="18"/>
  <c r="R14" i="18" s="1"/>
  <c r="S33" i="18"/>
  <c r="R33" i="18" s="1"/>
  <c r="R48" i="1" s="1"/>
  <c r="T2" i="19"/>
  <c r="S17" i="18"/>
  <c r="R17" i="18" s="1"/>
  <c r="R19" i="1" s="1"/>
  <c r="S24" i="18"/>
  <c r="R24" i="18" s="1"/>
  <c r="V52" i="1"/>
  <c r="V51" i="1"/>
  <c r="T3" i="19"/>
  <c r="J5" i="19"/>
  <c r="I5" i="19" s="1"/>
  <c r="V29" i="1"/>
  <c r="V7" i="18"/>
  <c r="U7" i="18" s="1"/>
  <c r="V35" i="18"/>
  <c r="U35" i="18" s="1"/>
  <c r="T50" i="1" s="1"/>
  <c r="V21" i="18"/>
  <c r="U21" i="18" s="1"/>
  <c r="V40" i="1"/>
  <c r="V26" i="1"/>
  <c r="V48" i="1"/>
  <c r="S19" i="18"/>
  <c r="R19" i="18" s="1"/>
  <c r="S9" i="18"/>
  <c r="R9" i="18" s="1"/>
  <c r="R47" i="1" s="1"/>
  <c r="O45" i="17"/>
  <c r="V5" i="18"/>
  <c r="U5" i="18" s="1"/>
  <c r="V47" i="1"/>
  <c r="V28" i="18"/>
  <c r="U28" i="18" s="1"/>
  <c r="V36" i="18"/>
  <c r="U36" i="18" s="1"/>
  <c r="T51" i="1" s="1"/>
  <c r="V31" i="18"/>
  <c r="U31" i="18" s="1"/>
  <c r="V4" i="18"/>
  <c r="U4" i="18" s="1"/>
  <c r="V46" i="1"/>
  <c r="V23" i="18"/>
  <c r="U23" i="18" s="1"/>
  <c r="V3" i="18"/>
  <c r="U3" i="18" s="1"/>
  <c r="V10" i="18"/>
  <c r="U1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6" i="18"/>
  <c r="U16" i="18" s="1"/>
  <c r="V18" i="18"/>
  <c r="U18" i="18" s="1"/>
  <c r="V11" i="18"/>
  <c r="U11" i="18" s="1"/>
  <c r="V22" i="18"/>
  <c r="U22" i="18" s="1"/>
  <c r="V32" i="18"/>
  <c r="U32" i="18" s="1"/>
  <c r="V27" i="18"/>
  <c r="U27" i="18" s="1"/>
  <c r="V6" i="18"/>
  <c r="U6" i="18" s="1"/>
  <c r="V30" i="18"/>
  <c r="U30" i="18" s="1"/>
  <c r="V15" i="18"/>
  <c r="U1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4" i="19"/>
  <c r="I4" i="19" s="1"/>
  <c r="T4" i="19"/>
  <c r="E7" i="1"/>
  <c r="K7" i="1" s="1"/>
  <c r="T6" i="19"/>
  <c r="E8" i="1"/>
  <c r="K8" i="1" s="1"/>
  <c r="J6" i="19"/>
  <c r="I6" i="19" s="1"/>
  <c r="J7" i="19"/>
  <c r="T7" i="19"/>
  <c r="P9" i="17"/>
  <c r="V19" i="18" s="1"/>
  <c r="U19" i="18" s="1"/>
  <c r="P4" i="17"/>
  <c r="V20" i="18" l="1"/>
  <c r="U20" i="18" s="1"/>
  <c r="R37" i="1"/>
  <c r="R18" i="1"/>
  <c r="R8" i="1"/>
  <c r="R7" i="1"/>
  <c r="R10" i="1"/>
  <c r="R9" i="1"/>
  <c r="R29" i="1"/>
  <c r="R6" i="1"/>
  <c r="R20" i="1"/>
  <c r="R24" i="1"/>
  <c r="R17" i="1"/>
  <c r="R46" i="1"/>
  <c r="R28" i="1"/>
  <c r="R44" i="1"/>
  <c r="S4" i="19"/>
  <c r="V2" i="18"/>
  <c r="U2" i="18" s="1"/>
  <c r="S2" i="19"/>
  <c r="R38" i="1"/>
  <c r="R36" i="1"/>
  <c r="R45" i="1"/>
  <c r="R26" i="1"/>
  <c r="J10" i="1"/>
  <c r="J54" i="1"/>
  <c r="T37" i="1"/>
  <c r="T25" i="1"/>
  <c r="R33" i="1"/>
  <c r="R42" i="1"/>
  <c r="R22" i="1"/>
  <c r="R40" i="1"/>
  <c r="R34" i="1"/>
  <c r="R43" i="1"/>
  <c r="R41" i="1"/>
  <c r="R32" i="1"/>
  <c r="R21" i="1"/>
  <c r="R23" i="1"/>
  <c r="R31" i="1"/>
  <c r="R30" i="1"/>
  <c r="R27" i="1"/>
  <c r="R39" i="1"/>
  <c r="S6" i="19"/>
  <c r="J7" i="1"/>
  <c r="S3" i="19"/>
  <c r="S7" i="19"/>
  <c r="T11" i="1" s="1"/>
  <c r="V12" i="18"/>
  <c r="U12" i="18" s="1"/>
  <c r="V34" i="18"/>
  <c r="U34" i="18" s="1"/>
  <c r="T49" i="1" s="1"/>
  <c r="V13" i="18"/>
  <c r="U13" i="18" s="1"/>
  <c r="V37" i="18"/>
  <c r="U37" i="18" s="1"/>
  <c r="T52" i="1" s="1"/>
  <c r="V33" i="18"/>
  <c r="U33" i="18" s="1"/>
  <c r="T48" i="1" s="1"/>
  <c r="V14" i="18"/>
  <c r="U14" i="18" s="1"/>
  <c r="V24" i="18"/>
  <c r="U24" i="18" s="1"/>
  <c r="V8" i="18"/>
  <c r="U8" i="18" s="1"/>
  <c r="V17" i="18"/>
  <c r="U17" i="18" s="1"/>
  <c r="V26" i="18"/>
  <c r="U26" i="18" s="1"/>
  <c r="T19" i="1" s="1"/>
  <c r="V29" i="18"/>
  <c r="U29" i="18" s="1"/>
  <c r="V25" i="18"/>
  <c r="U25" i="18" s="1"/>
  <c r="U9" i="1"/>
  <c r="V9" i="18"/>
  <c r="U9" i="18" s="1"/>
  <c r="T47" i="1" s="1"/>
  <c r="P45" i="17"/>
  <c r="K13" i="1"/>
  <c r="U10" i="1"/>
  <c r="U7" i="1"/>
  <c r="U11" i="1"/>
  <c r="U8" i="1"/>
  <c r="U6" i="1"/>
  <c r="S13" i="1"/>
  <c r="J9" i="1"/>
  <c r="J8" i="1"/>
  <c r="J11" i="1"/>
  <c r="E13" i="1"/>
  <c r="T44" i="1" l="1"/>
  <c r="T18" i="1"/>
  <c r="T39" i="1"/>
  <c r="T28" i="1"/>
  <c r="T27" i="1"/>
  <c r="T34" i="1"/>
  <c r="T9" i="1"/>
  <c r="T38" i="1"/>
  <c r="T45" i="1"/>
  <c r="T41" i="1"/>
  <c r="T7" i="1"/>
  <c r="T8" i="1"/>
  <c r="T24" i="1"/>
  <c r="T20" i="1"/>
  <c r="T35" i="1"/>
  <c r="T36" i="1"/>
  <c r="T22" i="1"/>
  <c r="T26" i="1"/>
  <c r="T46" i="1"/>
  <c r="T10" i="1"/>
  <c r="T21" i="1"/>
  <c r="T33" i="1"/>
  <c r="R54" i="1"/>
  <c r="T42" i="1"/>
  <c r="T31" i="1"/>
  <c r="T32" i="1"/>
  <c r="T43" i="1"/>
  <c r="T30" i="1"/>
  <c r="T29" i="1"/>
  <c r="T23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<sst xmlns="http://schemas.openxmlformats.org/spreadsheetml/2006/main" count="686" uniqueCount="141">
  <si>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</si>
  <si>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</si>
  <si>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</si>
  <si>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</si>
  <si>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</si>
  <si>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</si>
  <si>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</si>
  <si>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</si>
  <si>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</si>
  <si>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</si>
  <si>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</si>
  <si>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</si>
  <si>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</si>
  <si>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</si>
  <si>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</si>
  <si>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</si>
  <si>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</si>
  <si>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</si>
  <si>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</si>
  <si>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</si>
  <si>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</si>
  <si>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</si>
  <si>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</si>
  <si>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</si>
  <si>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</si>
  <si>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</si>
  <si>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</si>
  <si>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</si>
  <si>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</si>
  <si>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</si>
  <si>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</si>
  <si>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</si>
  <si>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</si>
  <si>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</si>
  <si>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</si>
  <si>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</si>
  <si>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</si>
  <si>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</si>
  <si>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</si>
  <si>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</si>
  <si>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</si>
  <si>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</si>
  <si>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</si>
  <si>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</si>
  <si>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</si>
  <si>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</si>
  <si>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</si>
  <si>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</si>
  <si>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</si>
  <si>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</si>
  <si>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</si>
  <si>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</si>
  <si>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</si>
  <si>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</si>
  <si>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</si>
  <si>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</si>
  <si>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</si>
  <si>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</si>
  <si>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</si>
  <si>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</si>
  <si>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</si>
  <si>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</si>
  <si>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</si>
  <si>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</si>
  <si>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</si>
  <si>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</si>
  <si>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</si>
  <si>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</si>
  <si>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</si>
  <si>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</si>
  <si>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</si>
  <si>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</si>
  <si>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</si>
  <si>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</si>
  <si>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</si>
  <si>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</si>
  <si>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</si>
  <si>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</si>
  <si>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</si>
  <si>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</si>
  <si>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</si>
  <si>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</si>
  <si>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</si>
  <si>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</si>
  <si>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</si>
  <si>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</si>
  <si>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</si>
  <si>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</si>
  <si>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</si>
  <si>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</si>
  <si>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Werlte</t>
  </si>
  <si>
    <t>Eisten</t>
  </si>
  <si>
    <t>Spahnharrenstätte</t>
  </si>
  <si>
    <t>Rastdorf</t>
  </si>
  <si>
    <t>Breddenberg</t>
  </si>
  <si>
    <t>Werlte II</t>
  </si>
  <si>
    <t>Eisten II</t>
  </si>
  <si>
    <t>Spahnharrenstätte IV</t>
  </si>
  <si>
    <t>Rastdorf I</t>
  </si>
  <si>
    <t>Breddenberg III</t>
  </si>
  <si>
    <t>Julia Renken</t>
  </si>
  <si>
    <t>015757105502</t>
  </si>
  <si>
    <t>Markus, Laura</t>
  </si>
  <si>
    <t>x</t>
  </si>
  <si>
    <t xml:space="preserve">Brake, Mareike </t>
  </si>
  <si>
    <t xml:space="preserve">Jansen, Lea Marie </t>
  </si>
  <si>
    <t xml:space="preserve">Renken, Julia </t>
  </si>
  <si>
    <t xml:space="preserve">Ubben, Carina </t>
  </si>
  <si>
    <t xml:space="preserve">Windhaus, Christina </t>
  </si>
  <si>
    <t xml:space="preserve">Schaper, Stefanie </t>
  </si>
  <si>
    <t xml:space="preserve">Hensen, Maike </t>
  </si>
  <si>
    <t xml:space="preserve">Koldemeyer, Ina </t>
  </si>
  <si>
    <t xml:space="preserve">Vorholt Ina </t>
  </si>
  <si>
    <t>Specker, Anja</t>
  </si>
  <si>
    <t xml:space="preserve">Steenken, Stefanie </t>
  </si>
  <si>
    <t xml:space="preserve">Tälkers, Kirsten </t>
  </si>
  <si>
    <t>Ahrens, Anne</t>
  </si>
  <si>
    <t xml:space="preserve">Sommerfeld, Aiden </t>
  </si>
  <si>
    <t>Sommerfeld, Silke</t>
  </si>
  <si>
    <t>Hamann, Natascha</t>
  </si>
  <si>
    <t>Hömmen, Wiebke</t>
  </si>
  <si>
    <t>Plüster, Lisa</t>
  </si>
  <si>
    <t xml:space="preserve">Strack, Eva-Maria </t>
  </si>
  <si>
    <t xml:space="preserve">Achert, Denise </t>
  </si>
  <si>
    <t xml:space="preserve">Hanneken, Svenja </t>
  </si>
  <si>
    <t>Gebken, Jasmin</t>
  </si>
  <si>
    <t>Rüdebusch Katrin</t>
  </si>
  <si>
    <t>Pülsken Lisa</t>
  </si>
  <si>
    <t>Knoll Meike</t>
  </si>
  <si>
    <t>Ina Koldemeyer</t>
  </si>
  <si>
    <t>0152/21677340</t>
  </si>
  <si>
    <t>X</t>
  </si>
  <si>
    <t>Kirsten Tälkers</t>
  </si>
  <si>
    <t>Natascha Hamann</t>
  </si>
  <si>
    <t>0162-9110466</t>
  </si>
  <si>
    <t xml:space="preserve">Svenja Hanneken </t>
  </si>
  <si>
    <t>01727573109</t>
  </si>
  <si>
    <t>Wendeln Paula</t>
  </si>
  <si>
    <t>Jansing</t>
  </si>
  <si>
    <t>05952200830</t>
  </si>
  <si>
    <t>Lara Bartels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</si>
</sst>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90" zoomScaleNormal="9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3" t="s">
        <v>61</v>
      </c>
      <c r="L1" s="163"/>
      <c r="M1" s="162" t="s">
        <v>23</v>
      </c>
      <c r="N1" s="162"/>
      <c r="O1" s="162"/>
      <c r="P1" s="161" t="s">
        <v>13</v>
      </c>
      <c r="Q1" s="161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78</v>
      </c>
      <c r="E3" s="116" t="s">
        <v>79</v>
      </c>
      <c r="F3" s="116" t="s">
        <v>80</v>
      </c>
      <c r="G3" s="116" t="s">
        <v>81</v>
      </c>
      <c r="H3" s="116" t="s">
        <v>82</v>
      </c>
      <c r="I3" s="116" t="s">
        <v>83</v>
      </c>
      <c r="J3" s="164" t="s">
        <v>1</v>
      </c>
      <c r="K3" s="164"/>
      <c r="L3" s="116" t="s">
        <v>84</v>
      </c>
      <c r="M3" s="116" t="s">
        <v>85</v>
      </c>
      <c r="N3" s="116" t="s">
        <v>86</v>
      </c>
      <c r="O3" s="116" t="s">
        <v>87</v>
      </c>
      <c r="P3" s="116" t="s">
        <v>88</v>
      </c>
      <c r="Q3" s="116" t="s">
        <v>89</v>
      </c>
      <c r="R3" s="165" t="s">
        <v>3</v>
      </c>
      <c r="S3" s="165"/>
      <c r="T3" s="165" t="s">
        <v>5</v>
      </c>
      <c r="U3" s="165"/>
    </row>
    <row r="4" spans="1:22" s="21" customFormat="1" ht="34.5" customHeight="1" x14ac:dyDescent="0.35">
      <c r="A4" s="29" t="s">
        <v>2</v>
      </c>
      <c r="B4" s="166" t="s">
        <v>47</v>
      </c>
      <c r="C4" s="167"/>
      <c r="D4" s="30" t="s">
        <v>90</v>
      </c>
      <c r="E4" s="30" t="s">
        <v>91</v>
      </c>
      <c r="F4" s="30" t="s">
        <v>92</v>
      </c>
      <c r="G4" s="30" t="s">
        <v>93</v>
      </c>
      <c r="H4" s="30" t="s">
        <v>94</v>
      </c>
      <c r="I4" s="30"/>
      <c r="J4" s="29" t="s">
        <v>0</v>
      </c>
      <c r="K4" s="31" t="s">
        <v>4</v>
      </c>
      <c r="L4" s="30" t="str">
        <f t="shared" ref="L4:P4" si="0">D4</f>
        <v>Werlte</v>
      </c>
      <c r="M4" s="30" t="str">
        <f t="shared" si="0"/>
        <v>Eisten</v>
      </c>
      <c r="N4" s="30" t="str">
        <f t="shared" si="0"/>
        <v>Spahnharrenstätte</v>
      </c>
      <c r="O4" s="30" t="str">
        <f t="shared" si="0"/>
        <v>Rastdorf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9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9"/>
    </row>
    <row r="6" spans="1:22" ht="20.25" customHeight="1" x14ac:dyDescent="0.35">
      <c r="A6" s="35">
        <v>1</v>
      </c>
      <c r="B6" s="168" t="str">
        <f>'Übersicht Gruppen'!B2</f>
        <v>Rastdorf I</v>
      </c>
      <c r="C6" s="169"/>
      <c r="D6" s="36">
        <f>'Übersicht Gruppen'!C2</f>
        <v>923.1</v>
      </c>
      <c r="E6" s="36">
        <f>'Übersicht Gruppen'!D2</f>
        <v>930.7</v>
      </c>
      <c r="F6" s="36">
        <f>'Übersicht Gruppen'!E2</f>
        <v>928.3</v>
      </c>
      <c r="G6" s="36">
        <f>'Übersicht Gruppen'!F2</f>
        <v>929.3</v>
      </c>
      <c r="H6" s="36">
        <f>'Übersicht Gruppen'!G2</f>
        <v>931.40000000000009</v>
      </c>
      <c r="I6" s="36">
        <f>'Übersicht Gruppen'!H2</f>
        <v>0</v>
      </c>
      <c r="J6" s="37">
        <f>'Übersicht Gruppen'!I2</f>
        <v>928.56000000000017</v>
      </c>
      <c r="K6" s="38">
        <f t="shared" ref="K6:K11" si="1">SUM(D6:I6)</f>
        <v>4642.8000000000011</v>
      </c>
      <c r="L6" s="36">
        <f>'Übersicht Gruppen'!K2</f>
        <v>925.80000000000007</v>
      </c>
      <c r="M6" s="36">
        <f>'Übersicht Gruppen'!L2</f>
        <v>922.09999999999991</v>
      </c>
      <c r="N6" s="36">
        <f>'Übersicht Gruppen'!M2</f>
        <v>926.50000000000011</v>
      </c>
      <c r="O6" s="36">
        <f>'Übersicht Gruppen'!N2</f>
        <v>922.50000000000011</v>
      </c>
      <c r="P6" s="36">
        <f>'Übersicht Gruppen'!O2</f>
        <v>0</v>
      </c>
      <c r="Q6" s="36">
        <f>'Übersicht Gruppen'!P2</f>
        <v>0</v>
      </c>
      <c r="R6" s="37">
        <f>'Übersicht Gruppen'!Q2</f>
        <v>924.22500000000002</v>
      </c>
      <c r="S6" s="38">
        <f t="shared" ref="S6:S11" si="2">SUM(L6:Q6)</f>
        <v>3696.9</v>
      </c>
      <c r="T6" s="37">
        <f>'Übersicht Gruppen'!S2</f>
        <v>926.63333333333344</v>
      </c>
      <c r="U6" s="38">
        <f>SUM(S6+K6)</f>
        <v>8339.7000000000007</v>
      </c>
      <c r="V6" s="160"/>
    </row>
    <row r="7" spans="1:22" ht="20.25" customHeight="1" x14ac:dyDescent="0.35">
      <c r="A7" s="39">
        <v>2</v>
      </c>
      <c r="B7" s="170" t="str">
        <f>'Übersicht Gruppen'!B3</f>
        <v>Breddenberg III</v>
      </c>
      <c r="C7" s="171"/>
      <c r="D7" s="40">
        <f>'Übersicht Gruppen'!C3</f>
        <v>915.4</v>
      </c>
      <c r="E7" s="40">
        <f>'Übersicht Gruppen'!D3</f>
        <v>916.9</v>
      </c>
      <c r="F7" s="40">
        <f>'Übersicht Gruppen'!E3</f>
        <v>913.9</v>
      </c>
      <c r="G7" s="40">
        <f>'Übersicht Gruppen'!F3</f>
        <v>909.40000000000009</v>
      </c>
      <c r="H7" s="40">
        <f>'Übersicht Gruppen'!G3</f>
        <v>923.8</v>
      </c>
      <c r="I7" s="40">
        <f>'Übersicht Gruppen'!H3</f>
        <v>0</v>
      </c>
      <c r="J7" s="41">
        <f>'Übersicht Gruppen'!I3</f>
        <v>915.87999999999988</v>
      </c>
      <c r="K7" s="42">
        <f t="shared" si="1"/>
        <v>4579.3999999999996</v>
      </c>
      <c r="L7" s="40">
        <f>'Übersicht Gruppen'!K3</f>
        <v>923.09999999999991</v>
      </c>
      <c r="M7" s="40">
        <f>'Übersicht Gruppen'!L3</f>
        <v>924.30000000000007</v>
      </c>
      <c r="N7" s="40">
        <f>'Übersicht Gruppen'!M3</f>
        <v>914.30000000000007</v>
      </c>
      <c r="O7" s="40">
        <f>'Übersicht Gruppen'!N3</f>
        <v>924.2</v>
      </c>
      <c r="P7" s="40">
        <f>'Übersicht Gruppen'!O3</f>
        <v>0</v>
      </c>
      <c r="Q7" s="40">
        <f>'Übersicht Gruppen'!P3</f>
        <v>0</v>
      </c>
      <c r="R7" s="41">
        <f>'Übersicht Gruppen'!Q3</f>
        <v>921.47500000000014</v>
      </c>
      <c r="S7" s="42">
        <f t="shared" si="2"/>
        <v>3685.9000000000005</v>
      </c>
      <c r="T7" s="41">
        <f>'Übersicht Gruppen'!S3</f>
        <v>918.36666666666679</v>
      </c>
      <c r="U7" s="42">
        <f t="shared" ref="U7:U11" si="3">SUM(S7+K7)</f>
        <v>8265.2999999999993</v>
      </c>
      <c r="V7" s="42">
        <f>(U6-U7)*-1</f>
        <v>-74.400000000001455</v>
      </c>
    </row>
    <row r="8" spans="1:22" ht="20.25" customHeight="1" x14ac:dyDescent="0.35">
      <c r="A8" s="43">
        <v>3</v>
      </c>
      <c r="B8" s="168" t="str">
        <f>'Übersicht Gruppen'!B4</f>
        <v>Werlte II</v>
      </c>
      <c r="C8" s="169"/>
      <c r="D8" s="36">
        <f>'Übersicht Gruppen'!C4</f>
        <v>928.40000000000009</v>
      </c>
      <c r="E8" s="36">
        <f>'Übersicht Gruppen'!D4</f>
        <v>921.30000000000007</v>
      </c>
      <c r="F8" s="36">
        <f>'Übersicht Gruppen'!E4</f>
        <v>925.5</v>
      </c>
      <c r="G8" s="36">
        <f>'Übersicht Gruppen'!F4</f>
        <v>913.40000000000009</v>
      </c>
      <c r="H8" s="36">
        <f>'Übersicht Gruppen'!G4</f>
        <v>904.8</v>
      </c>
      <c r="I8" s="36">
        <f>'Übersicht Gruppen'!H4</f>
        <v>0</v>
      </c>
      <c r="J8" s="37">
        <f>'Übersicht Gruppen'!I4</f>
        <v>918.68000000000006</v>
      </c>
      <c r="K8" s="38">
        <f t="shared" si="1"/>
        <v>4593.4000000000005</v>
      </c>
      <c r="L8" s="36">
        <f>'Übersicht Gruppen'!K4</f>
        <v>922.90000000000009</v>
      </c>
      <c r="M8" s="36">
        <f>'Übersicht Gruppen'!L4</f>
        <v>912.49999999999989</v>
      </c>
      <c r="N8" s="36">
        <f>'Übersicht Gruppen'!M4</f>
        <v>904.6</v>
      </c>
      <c r="O8" s="36">
        <f>'Übersicht Gruppen'!N4</f>
        <v>915.6</v>
      </c>
      <c r="P8" s="36">
        <f>'Übersicht Gruppen'!O4</f>
        <v>0</v>
      </c>
      <c r="Q8" s="36">
        <f>'Übersicht Gruppen'!P4</f>
        <v>0</v>
      </c>
      <c r="R8" s="37">
        <f>'Übersicht Gruppen'!Q4</f>
        <v>913.9</v>
      </c>
      <c r="S8" s="38">
        <f t="shared" si="2"/>
        <v>3655.6</v>
      </c>
      <c r="T8" s="37">
        <f>'Übersicht Gruppen'!S4</f>
        <v>916.55555555555577</v>
      </c>
      <c r="U8" s="38">
        <f t="shared" si="3"/>
        <v>8249</v>
      </c>
      <c r="V8" s="38">
        <f t="shared" ref="V8:V11" si="4">(U7-U8)*-1</f>
        <v>-16.299999999999272</v>
      </c>
    </row>
    <row r="9" spans="1:22" ht="20.25" customHeight="1" x14ac:dyDescent="0.35">
      <c r="A9" s="29">
        <v>4</v>
      </c>
      <c r="B9" s="170" t="str">
        <f>'Übersicht Gruppen'!B5</f>
        <v>Spahnharrenstätte IV</v>
      </c>
      <c r="C9" s="171"/>
      <c r="D9" s="40">
        <f>'Übersicht Gruppen'!C5</f>
        <v>902.00000000000011</v>
      </c>
      <c r="E9" s="40">
        <f>'Übersicht Gruppen'!D5</f>
        <v>906.5</v>
      </c>
      <c r="F9" s="40">
        <f>'Übersicht Gruppen'!E5</f>
        <v>915.1</v>
      </c>
      <c r="G9" s="40">
        <f>'Übersicht Gruppen'!F5</f>
        <v>905.09999999999991</v>
      </c>
      <c r="H9" s="40">
        <f>'Übersicht Gruppen'!G5</f>
        <v>902.59999999999991</v>
      </c>
      <c r="I9" s="40">
        <f>'Übersicht Gruppen'!H5</f>
        <v>0</v>
      </c>
      <c r="J9" s="41">
        <f>'Übersicht Gruppen'!I5</f>
        <v>906.25999999999988</v>
      </c>
      <c r="K9" s="42">
        <f t="shared" si="1"/>
        <v>4531.2999999999993</v>
      </c>
      <c r="L9" s="40">
        <f>'Übersicht Gruppen'!K5</f>
        <v>912.90000000000009</v>
      </c>
      <c r="M9" s="40">
        <f>'Übersicht Gruppen'!L5</f>
        <v>915.8</v>
      </c>
      <c r="N9" s="40">
        <f>'Übersicht Gruppen'!M5</f>
        <v>916</v>
      </c>
      <c r="O9" s="40">
        <f>'Übersicht Gruppen'!N5</f>
        <v>916.10000000000014</v>
      </c>
      <c r="P9" s="40">
        <f>'Übersicht Gruppen'!O5</f>
        <v>0</v>
      </c>
      <c r="Q9" s="40">
        <f>'Übersicht Gruppen'!P5</f>
        <v>0</v>
      </c>
      <c r="R9" s="41">
        <f>'Übersicht Gruppen'!Q5</f>
        <v>915.2</v>
      </c>
      <c r="S9" s="42">
        <f t="shared" si="2"/>
        <v>3660.8</v>
      </c>
      <c r="T9" s="41">
        <f>'Übersicht Gruppen'!S5</f>
        <v>910.23333333333312</v>
      </c>
      <c r="U9" s="42">
        <f t="shared" si="3"/>
        <v>8192.0999999999985</v>
      </c>
      <c r="V9" s="42">
        <f t="shared" si="4"/>
        <v>-56.900000000001455</v>
      </c>
    </row>
    <row r="10" spans="1:22" ht="20.25" customHeight="1" x14ac:dyDescent="0.35">
      <c r="A10" s="44">
        <v>5</v>
      </c>
      <c r="B10" s="168" t="str">
        <f>'Übersicht Gruppen'!B6</f>
        <v>Eisten II</v>
      </c>
      <c r="C10" s="169"/>
      <c r="D10" s="36">
        <f>'Übersicht Gruppen'!C6</f>
        <v>890.40000000000009</v>
      </c>
      <c r="E10" s="36">
        <f>'Übersicht Gruppen'!D6</f>
        <v>914.5</v>
      </c>
      <c r="F10" s="36">
        <f>'Übersicht Gruppen'!E6</f>
        <v>862.69999999999993</v>
      </c>
      <c r="G10" s="36">
        <f>'Übersicht Gruppen'!F6</f>
        <v>890.2</v>
      </c>
      <c r="H10" s="36">
        <f>'Übersicht Gruppen'!G6</f>
        <v>858.59999999999991</v>
      </c>
      <c r="I10" s="36">
        <f>'Übersicht Gruppen'!H6</f>
        <v>0</v>
      </c>
      <c r="J10" s="37">
        <f>'Übersicht Gruppen'!I6</f>
        <v>883.28</v>
      </c>
      <c r="K10" s="38">
        <f t="shared" si="1"/>
        <v>4416.3999999999996</v>
      </c>
      <c r="L10" s="36">
        <f>'Übersicht Gruppen'!K6</f>
        <v>904.6</v>
      </c>
      <c r="M10" s="36">
        <f>'Übersicht Gruppen'!L6</f>
        <v>896.8</v>
      </c>
      <c r="N10" s="36">
        <f>'Übersicht Gruppen'!M6</f>
        <v>885.3</v>
      </c>
      <c r="O10" s="36">
        <f>'Übersicht Gruppen'!N6</f>
        <v>893.6</v>
      </c>
      <c r="P10" s="36">
        <f>'Übersicht Gruppen'!O6</f>
        <v>0</v>
      </c>
      <c r="Q10" s="36">
        <f>'Übersicht Gruppen'!P6</f>
        <v>0</v>
      </c>
      <c r="R10" s="37">
        <f>'Übersicht Gruppen'!Q6</f>
        <v>895.07499999999993</v>
      </c>
      <c r="S10" s="38">
        <f t="shared" si="2"/>
        <v>3580.2999999999997</v>
      </c>
      <c r="T10" s="37">
        <f>'Übersicht Gruppen'!S6</f>
        <v>888.52222222222235</v>
      </c>
      <c r="U10" s="38">
        <f t="shared" si="3"/>
        <v>7996.6999999999989</v>
      </c>
      <c r="V10" s="38">
        <f t="shared" si="4"/>
        <v>-195.39999999999964</v>
      </c>
    </row>
    <row r="11" spans="1:22" ht="20.25" customHeight="1" x14ac:dyDescent="0.35">
      <c r="A11" s="45">
        <v>6</v>
      </c>
      <c r="B11" s="170" t="str">
        <f>'Übersicht Gruppen'!B7</f>
        <v>Verein VI</v>
      </c>
      <c r="C11" s="17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-7996.6999999999989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759.88333333333333</v>
      </c>
      <c r="E13" s="36">
        <f t="shared" ref="E13:U13" si="5">AVERAGE(E6:E11)</f>
        <v>764.98333333333323</v>
      </c>
      <c r="F13" s="36">
        <f t="shared" si="5"/>
        <v>757.58333333333337</v>
      </c>
      <c r="G13" s="36">
        <f t="shared" si="5"/>
        <v>757.90000000000009</v>
      </c>
      <c r="H13" s="36">
        <f t="shared" si="5"/>
        <v>753.5333333333333</v>
      </c>
      <c r="I13" s="36">
        <f t="shared" si="5"/>
        <v>0</v>
      </c>
      <c r="J13" s="37">
        <f t="shared" si="5"/>
        <v>758.77666666666664</v>
      </c>
      <c r="K13" s="38">
        <f>SUM(K6:K11)/6</f>
        <v>3793.8833333333337</v>
      </c>
      <c r="L13" s="36">
        <f t="shared" si="5"/>
        <v>764.88333333333333</v>
      </c>
      <c r="M13" s="36">
        <f t="shared" si="5"/>
        <v>761.91666666666663</v>
      </c>
      <c r="N13" s="36">
        <f t="shared" si="5"/>
        <v>757.7833333333333</v>
      </c>
      <c r="O13" s="36">
        <f t="shared" si="5"/>
        <v>762.00000000000011</v>
      </c>
      <c r="P13" s="36">
        <f t="shared" si="5"/>
        <v>0</v>
      </c>
      <c r="Q13" s="36">
        <f t="shared" si="5"/>
        <v>0</v>
      </c>
      <c r="R13" s="37">
        <f t="shared" si="5"/>
        <v>761.64583333333337</v>
      </c>
      <c r="S13" s="36">
        <f t="shared" si="5"/>
        <v>3046.5833333333335</v>
      </c>
      <c r="T13" s="37">
        <f t="shared" si="5"/>
        <v>760.05185185185201</v>
      </c>
      <c r="U13" s="38">
        <f t="shared" si="5"/>
        <v>6840.4666666666662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5" t="s">
        <v>1</v>
      </c>
      <c r="K15" s="165"/>
      <c r="L15" s="46"/>
      <c r="M15" s="46"/>
      <c r="N15" s="46"/>
      <c r="O15" s="46"/>
      <c r="P15" s="46"/>
      <c r="Q15" s="46"/>
      <c r="R15" s="165" t="s">
        <v>3</v>
      </c>
      <c r="S15" s="165"/>
      <c r="T15" s="165" t="s">
        <v>5</v>
      </c>
      <c r="U15" s="165"/>
      <c r="V15" s="159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9"/>
    </row>
    <row r="17" spans="1:22" s="51" customFormat="1" ht="18" customHeight="1" x14ac:dyDescent="0.35">
      <c r="A17" s="50">
        <v>1</v>
      </c>
      <c r="B17" s="54" t="str">
        <f>'Übersicht Schützen'!A2</f>
        <v xml:space="preserve">Sommerfeld, Aiden </v>
      </c>
      <c r="C17" s="91" t="str">
        <f>'Übersicht Schützen'!B2</f>
        <v>Rastdorf I</v>
      </c>
      <c r="D17" s="55">
        <f>'Übersicht Schützen'!C2</f>
        <v>315.60000000000002</v>
      </c>
      <c r="E17" s="38">
        <f>'Übersicht Schützen'!D2</f>
        <v>309.60000000000002</v>
      </c>
      <c r="F17" s="38">
        <f>'Übersicht Schützen'!E2</f>
        <v>313.89999999999998</v>
      </c>
      <c r="G17" s="38">
        <f>'Übersicht Schützen'!F2</f>
        <v>314.39999999999998</v>
      </c>
      <c r="H17" s="38">
        <f>'Übersicht Schützen'!G2</f>
        <v>315.2</v>
      </c>
      <c r="I17" s="38">
        <f>'Übersicht Schützen'!H2</f>
        <v>0</v>
      </c>
      <c r="J17" s="56">
        <f>'Übersicht Schützen'!I2</f>
        <v>313.74</v>
      </c>
      <c r="K17" s="38">
        <f>SUM(D17:I17)</f>
        <v>1568.7</v>
      </c>
      <c r="L17" s="38">
        <f>'Übersicht Schützen'!L2</f>
        <v>311.60000000000002</v>
      </c>
      <c r="M17" s="38">
        <f>'Übersicht Schützen'!M2</f>
        <v>313.10000000000002</v>
      </c>
      <c r="N17" s="38">
        <f>'Übersicht Schützen'!N2</f>
        <v>312.10000000000002</v>
      </c>
      <c r="O17" s="38">
        <f>'Übersicht Schützen'!O2</f>
        <v>311.3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312.02500000000003</v>
      </c>
      <c r="S17" s="38">
        <f>SUM(L17:Q17)</f>
        <v>1248.1000000000001</v>
      </c>
      <c r="T17" s="56">
        <f>'Übersicht Schützen'!U2</f>
        <v>312.97777777777782</v>
      </c>
      <c r="U17" s="38">
        <f>SUM(K17+S17)</f>
        <v>2816.8</v>
      </c>
      <c r="V17" s="160"/>
    </row>
    <row r="18" spans="1:22" s="51" customFormat="1" ht="18" customHeight="1" x14ac:dyDescent="0.35">
      <c r="A18" s="29">
        <v>2</v>
      </c>
      <c r="B18" s="57" t="str">
        <f>'Übersicht Schützen'!A3</f>
        <v>Hamann, Natascha</v>
      </c>
      <c r="C18" s="92" t="str">
        <f>'Übersicht Schützen'!B3</f>
        <v>Rastdorf I</v>
      </c>
      <c r="D18" s="58">
        <f>'Übersicht Schützen'!C3</f>
        <v>313.89999999999998</v>
      </c>
      <c r="E18" s="42">
        <f>'Übersicht Schützen'!D3</f>
        <v>314.3</v>
      </c>
      <c r="F18" s="42">
        <f>'Übersicht Schützen'!E3</f>
        <v>310</v>
      </c>
      <c r="G18" s="42">
        <f>'Übersicht Schützen'!F3</f>
        <v>309.7</v>
      </c>
      <c r="H18" s="42">
        <f>'Übersicht Schützen'!G3</f>
        <v>311.5</v>
      </c>
      <c r="I18" s="42">
        <f>'Übersicht Schützen'!H3</f>
        <v>0</v>
      </c>
      <c r="J18" s="59">
        <f>'Übersicht Schützen'!I3</f>
        <v>311.88</v>
      </c>
      <c r="K18" s="42">
        <f>SUM(D18:I18)</f>
        <v>1559.4</v>
      </c>
      <c r="L18" s="42">
        <f>'Übersicht Schützen'!L3</f>
        <v>312.3</v>
      </c>
      <c r="M18" s="42">
        <f>'Übersicht Schützen'!M3</f>
        <v>304.7</v>
      </c>
      <c r="N18" s="42">
        <f>'Übersicht Schützen'!N3</f>
        <v>314.3</v>
      </c>
      <c r="O18" s="42">
        <f>'Übersicht Schützen'!O3</f>
        <v>312.60000000000002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310.97500000000002</v>
      </c>
      <c r="S18" s="42">
        <f t="shared" ref="S18:S52" si="6">SUM(L18:Q18)</f>
        <v>1243.9000000000001</v>
      </c>
      <c r="T18" s="59">
        <f>'Übersicht Schützen'!U3</f>
        <v>311.47777777777782</v>
      </c>
      <c r="U18" s="42">
        <f t="shared" ref="U18:U52" si="7">SUM(K18+S18)</f>
        <v>2803.3</v>
      </c>
      <c r="V18" s="42">
        <f>(U17-U18)*-1</f>
        <v>-13.5</v>
      </c>
    </row>
    <row r="19" spans="1:22" s="51" customFormat="1" ht="18" customHeight="1" x14ac:dyDescent="0.35">
      <c r="A19" s="50">
        <v>3</v>
      </c>
      <c r="B19" s="54" t="str">
        <f>'Übersicht Schützen'!A4</f>
        <v xml:space="preserve">Brake, Mareike </v>
      </c>
      <c r="C19" s="91" t="str">
        <f>'Übersicht Schützen'!B4</f>
        <v>Werlte II</v>
      </c>
      <c r="D19" s="55">
        <f>'Übersicht Schützen'!C4</f>
        <v>311.39999999999998</v>
      </c>
      <c r="E19" s="38">
        <f>'Übersicht Schützen'!D4</f>
        <v>311.39999999999998</v>
      </c>
      <c r="F19" s="38">
        <f>'Übersicht Schützen'!E4</f>
        <v>311</v>
      </c>
      <c r="G19" s="38">
        <f>'Übersicht Schützen'!F4</f>
        <v>309</v>
      </c>
      <c r="H19" s="38">
        <f>'Übersicht Schützen'!G4</f>
        <v>314.2</v>
      </c>
      <c r="I19" s="38">
        <f>'Übersicht Schützen'!H4</f>
        <v>0</v>
      </c>
      <c r="J19" s="56">
        <f>'Übersicht Schützen'!I4</f>
        <v>311.39999999999998</v>
      </c>
      <c r="K19" s="38">
        <f t="shared" ref="K19:K52" si="8">SUM(D19:I19)</f>
        <v>1557</v>
      </c>
      <c r="L19" s="38">
        <f>'Übersicht Schützen'!L4</f>
        <v>311.60000000000002</v>
      </c>
      <c r="M19" s="38">
        <f>'Übersicht Schützen'!M4</f>
        <v>310.39999999999998</v>
      </c>
      <c r="N19" s="38">
        <f>'Übersicht Schützen'!N4</f>
        <v>305.3</v>
      </c>
      <c r="O19" s="38">
        <f>'Übersicht Schützen'!O4</f>
        <v>310.7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309.5</v>
      </c>
      <c r="S19" s="38">
        <f t="shared" si="6"/>
        <v>1238</v>
      </c>
      <c r="T19" s="56">
        <f>'Übersicht Schützen'!U4</f>
        <v>310.55555555555554</v>
      </c>
      <c r="U19" s="38">
        <f t="shared" si="7"/>
        <v>2795</v>
      </c>
      <c r="V19" s="38">
        <f t="shared" ref="V19:V46" si="9">(U18-U19)*-1</f>
        <v>-8.3000000000001819</v>
      </c>
    </row>
    <row r="20" spans="1:22" s="51" customFormat="1" ht="18" customHeight="1" x14ac:dyDescent="0.35">
      <c r="A20" s="52">
        <v>4</v>
      </c>
      <c r="B20" s="57" t="str">
        <f>'Übersicht Schützen'!A5</f>
        <v xml:space="preserve">Hanneken, Svenja </v>
      </c>
      <c r="C20" s="92" t="str">
        <f>'Übersicht Schützen'!B5</f>
        <v>Breddenberg III</v>
      </c>
      <c r="D20" s="58">
        <f>'Übersicht Schützen'!C5</f>
        <v>298.8</v>
      </c>
      <c r="E20" s="42">
        <f>'Übersicht Schützen'!D5</f>
        <v>304.10000000000002</v>
      </c>
      <c r="F20" s="42">
        <f>'Übersicht Schützen'!E5</f>
        <v>302.60000000000002</v>
      </c>
      <c r="G20" s="42">
        <f>'Übersicht Schützen'!F5</f>
        <v>302.5</v>
      </c>
      <c r="H20" s="42">
        <f>'Übersicht Schützen'!G5</f>
        <v>307.2</v>
      </c>
      <c r="I20" s="42">
        <f>'Übersicht Schützen'!H5</f>
        <v>0</v>
      </c>
      <c r="J20" s="59">
        <f>'Übersicht Schützen'!I5</f>
        <v>303.04000000000002</v>
      </c>
      <c r="K20" s="42">
        <f t="shared" si="8"/>
        <v>1515.2</v>
      </c>
      <c r="L20" s="42">
        <f>'Übersicht Schützen'!L5</f>
        <v>305.5</v>
      </c>
      <c r="M20" s="42">
        <f>'Übersicht Schützen'!M5</f>
        <v>313.10000000000002</v>
      </c>
      <c r="N20" s="42">
        <f>'Übersicht Schützen'!N5</f>
        <v>304.3</v>
      </c>
      <c r="O20" s="42">
        <f>'Übersicht Schützen'!O5</f>
        <v>313.7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309.15000000000003</v>
      </c>
      <c r="S20" s="42">
        <f t="shared" si="6"/>
        <v>1236.6000000000001</v>
      </c>
      <c r="T20" s="59">
        <f>'Übersicht Schützen'!U5</f>
        <v>305.75555555555559</v>
      </c>
      <c r="U20" s="42">
        <f t="shared" si="7"/>
        <v>2751.8</v>
      </c>
      <c r="V20" s="42">
        <f t="shared" si="9"/>
        <v>-43.199999999999818</v>
      </c>
    </row>
    <row r="21" spans="1:22" s="51" customFormat="1" ht="18" customHeight="1" x14ac:dyDescent="0.35">
      <c r="A21" s="43">
        <v>5</v>
      </c>
      <c r="B21" s="54" t="str">
        <f>'Übersicht Schützen'!A6</f>
        <v xml:space="preserve">Ubben, Carina </v>
      </c>
      <c r="C21" s="91" t="str">
        <f>'Übersicht Schützen'!B6</f>
        <v>Werlte II</v>
      </c>
      <c r="D21" s="55">
        <f>'Übersicht Schützen'!C6</f>
        <v>307.7</v>
      </c>
      <c r="E21" s="38">
        <f>'Übersicht Schützen'!D6</f>
        <v>304.10000000000002</v>
      </c>
      <c r="F21" s="38">
        <f>'Übersicht Schützen'!E6</f>
        <v>308.60000000000002</v>
      </c>
      <c r="G21" s="38">
        <f>'Übersicht Schützen'!F6</f>
        <v>308.10000000000002</v>
      </c>
      <c r="H21" s="38">
        <f>'Übersicht Schützen'!G6</f>
        <v>303.39999999999998</v>
      </c>
      <c r="I21" s="38">
        <f>'Übersicht Schützen'!H6</f>
        <v>0</v>
      </c>
      <c r="J21" s="56">
        <f>'Übersicht Schützen'!I6</f>
        <v>306.38</v>
      </c>
      <c r="K21" s="38">
        <f t="shared" si="8"/>
        <v>1531.9</v>
      </c>
      <c r="L21" s="38">
        <f>'Übersicht Schützen'!L6</f>
        <v>304.60000000000002</v>
      </c>
      <c r="M21" s="38">
        <f>'Übersicht Schützen'!M6</f>
        <v>301.2</v>
      </c>
      <c r="N21" s="38">
        <f>'Übersicht Schützen'!N6</f>
        <v>303.3</v>
      </c>
      <c r="O21" s="38">
        <f>'Übersicht Schützen'!O6</f>
        <v>304.8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303.47499999999997</v>
      </c>
      <c r="S21" s="38">
        <f t="shared" si="6"/>
        <v>1213.8999999999999</v>
      </c>
      <c r="T21" s="56">
        <f>'Übersicht Schützen'!U6</f>
        <v>305.0888888888889</v>
      </c>
      <c r="U21" s="38">
        <f t="shared" si="7"/>
        <v>2745.8</v>
      </c>
      <c r="V21" s="38">
        <f t="shared" si="9"/>
        <v>-6</v>
      </c>
    </row>
    <row r="22" spans="1:22" s="51" customFormat="1" ht="18" customHeight="1" x14ac:dyDescent="0.35">
      <c r="A22" s="29">
        <v>6</v>
      </c>
      <c r="B22" s="57" t="str">
        <f>'Übersicht Schützen'!A7</f>
        <v xml:space="preserve">Tälkers, Kirsten </v>
      </c>
      <c r="C22" s="92" t="str">
        <f>'Übersicht Schützen'!B7</f>
        <v>Spahnharrenstätte IV</v>
      </c>
      <c r="D22" s="58">
        <f>'Übersicht Schützen'!C7</f>
        <v>299.60000000000002</v>
      </c>
      <c r="E22" s="42">
        <f>'Übersicht Schützen'!D7</f>
        <v>304.7</v>
      </c>
      <c r="F22" s="42">
        <f>'Übersicht Schützen'!E7</f>
        <v>308.5</v>
      </c>
      <c r="G22" s="42">
        <f>'Übersicht Schützen'!F7</f>
        <v>304.2</v>
      </c>
      <c r="H22" s="42">
        <f>'Übersicht Schützen'!G7</f>
        <v>299.3</v>
      </c>
      <c r="I22" s="42">
        <f>'Übersicht Schützen'!H7</f>
        <v>0</v>
      </c>
      <c r="J22" s="59">
        <f>'Übersicht Schützen'!I7</f>
        <v>303.26</v>
      </c>
      <c r="K22" s="42">
        <f t="shared" si="8"/>
        <v>1516.3</v>
      </c>
      <c r="L22" s="42">
        <f>'Übersicht Schützen'!L7</f>
        <v>303</v>
      </c>
      <c r="M22" s="42">
        <f>'Übersicht Schützen'!M7</f>
        <v>303.8</v>
      </c>
      <c r="N22" s="42">
        <f>'Übersicht Schützen'!N7</f>
        <v>305.89999999999998</v>
      </c>
      <c r="O22" s="42">
        <f>'Übersicht Schützen'!O7</f>
        <v>307.3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305</v>
      </c>
      <c r="S22" s="42">
        <f t="shared" si="6"/>
        <v>1220</v>
      </c>
      <c r="T22" s="59">
        <f>'Übersicht Schützen'!U7</f>
        <v>304.03333333333336</v>
      </c>
      <c r="U22" s="42">
        <f t="shared" si="7"/>
        <v>2736.3</v>
      </c>
      <c r="V22" s="42">
        <f t="shared" si="9"/>
        <v>-9.5</v>
      </c>
    </row>
    <row r="23" spans="1:22" s="51" customFormat="1" ht="18" customHeight="1" x14ac:dyDescent="0.35">
      <c r="A23" s="50">
        <v>7</v>
      </c>
      <c r="B23" s="54" t="str">
        <f>'Übersicht Schützen'!A8</f>
        <v xml:space="preserve">Strack, Eva-Maria </v>
      </c>
      <c r="C23" s="91" t="str">
        <f>'Übersicht Schützen'!B8</f>
        <v>Breddenberg III</v>
      </c>
      <c r="D23" s="55">
        <f>'Übersicht Schützen'!C8</f>
        <v>305</v>
      </c>
      <c r="E23" s="38">
        <f>'Übersicht Schützen'!D8</f>
        <v>307.10000000000002</v>
      </c>
      <c r="F23" s="38">
        <f>'Übersicht Schützen'!E8</f>
        <v>303.3</v>
      </c>
      <c r="G23" s="38">
        <f>'Übersicht Schützen'!F8</f>
        <v>307.2</v>
      </c>
      <c r="H23" s="38">
        <f>'Übersicht Schützen'!G8</f>
        <v>303.10000000000002</v>
      </c>
      <c r="I23" s="38">
        <f>'Übersicht Schützen'!H8</f>
        <v>0</v>
      </c>
      <c r="J23" s="56">
        <f>'Übersicht Schützen'!I8</f>
        <v>305.14000000000004</v>
      </c>
      <c r="K23" s="38">
        <f t="shared" si="8"/>
        <v>1525.7000000000003</v>
      </c>
      <c r="L23" s="38">
        <f>'Übersicht Schützen'!L8</f>
        <v>307.39999999999998</v>
      </c>
      <c r="M23" s="38">
        <f>'Übersicht Schützen'!M8</f>
        <v>303.2</v>
      </c>
      <c r="N23" s="38">
        <f>'Übersicht Schützen'!N8</f>
        <v>301.10000000000002</v>
      </c>
      <c r="O23" s="38">
        <f>'Übersicht Schützen'!O8</f>
        <v>297.60000000000002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302.32499999999999</v>
      </c>
      <c r="S23" s="38">
        <f t="shared" si="6"/>
        <v>1209.3</v>
      </c>
      <c r="T23" s="56">
        <f>'Übersicht Schützen'!U8</f>
        <v>303.88888888888891</v>
      </c>
      <c r="U23" s="38">
        <f t="shared" si="7"/>
        <v>2735</v>
      </c>
      <c r="V23" s="38">
        <f t="shared" si="9"/>
        <v>-1.3000000000001819</v>
      </c>
    </row>
    <row r="24" spans="1:22" s="51" customFormat="1" ht="18" customHeight="1" x14ac:dyDescent="0.35">
      <c r="A24" s="29">
        <v>8</v>
      </c>
      <c r="B24" s="57" t="str">
        <f>'Übersicht Schützen'!A9</f>
        <v xml:space="preserve">Achert, Denise </v>
      </c>
      <c r="C24" s="92" t="str">
        <f>'Übersicht Schützen'!B9</f>
        <v>Breddenberg III</v>
      </c>
      <c r="D24" s="58">
        <f>'Übersicht Schützen'!C9</f>
        <v>301.60000000000002</v>
      </c>
      <c r="E24" s="42">
        <f>'Übersicht Schützen'!D9</f>
        <v>300.3</v>
      </c>
      <c r="F24" s="42">
        <f>'Übersicht Schützen'!E9</f>
        <v>299.5</v>
      </c>
      <c r="G24" s="42">
        <f>'Übersicht Schützen'!F9</f>
        <v>299.7</v>
      </c>
      <c r="H24" s="42">
        <f>'Übersicht Schützen'!G9</f>
        <v>306.39999999999998</v>
      </c>
      <c r="I24" s="42">
        <f>'Übersicht Schützen'!H9</f>
        <v>0</v>
      </c>
      <c r="J24" s="59">
        <f>'Übersicht Schützen'!I9</f>
        <v>301.5</v>
      </c>
      <c r="K24" s="42">
        <f t="shared" si="8"/>
        <v>1507.5</v>
      </c>
      <c r="L24" s="42">
        <f>'Übersicht Schützen'!L9</f>
        <v>301.7</v>
      </c>
      <c r="M24" s="42">
        <f>'Übersicht Schützen'!M9</f>
        <v>306.3</v>
      </c>
      <c r="N24" s="42">
        <f>'Übersicht Schützen'!N9</f>
        <v>303.5</v>
      </c>
      <c r="O24" s="42">
        <f>'Übersicht Schützen'!O9</f>
        <v>301.5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303.25</v>
      </c>
      <c r="S24" s="42">
        <f t="shared" si="6"/>
        <v>1213</v>
      </c>
      <c r="T24" s="59">
        <f>'Übersicht Schützen'!U9</f>
        <v>302.27777777777777</v>
      </c>
      <c r="U24" s="42">
        <f t="shared" si="7"/>
        <v>2720.5</v>
      </c>
      <c r="V24" s="42">
        <f t="shared" si="9"/>
        <v>-14.5</v>
      </c>
    </row>
    <row r="25" spans="1:22" s="51" customFormat="1" ht="18" customHeight="1" x14ac:dyDescent="0.35">
      <c r="A25" s="43">
        <v>9</v>
      </c>
      <c r="B25" s="54" t="str">
        <f>'Übersicht Schützen'!A10</f>
        <v>Sommerfeld, Silke</v>
      </c>
      <c r="C25" s="91" t="str">
        <f>'Übersicht Schützen'!B10</f>
        <v>Rastdorf I</v>
      </c>
      <c r="D25" s="55">
        <f>'Übersicht Schützen'!C10</f>
        <v>293.60000000000002</v>
      </c>
      <c r="E25" s="38">
        <f>'Übersicht Schützen'!D10</f>
        <v>297.8</v>
      </c>
      <c r="F25" s="38">
        <f>'Übersicht Schützen'!E10</f>
        <v>301.5</v>
      </c>
      <c r="G25" s="38">
        <f>'Übersicht Schützen'!F10</f>
        <v>289.7</v>
      </c>
      <c r="H25" s="38">
        <f>'Übersicht Schützen'!G10</f>
        <v>301.3</v>
      </c>
      <c r="I25" s="38">
        <f>'Übersicht Schützen'!H10</f>
        <v>0</v>
      </c>
      <c r="J25" s="56">
        <f>'Übersicht Schützen'!I10</f>
        <v>296.78000000000003</v>
      </c>
      <c r="K25" s="38">
        <f t="shared" si="8"/>
        <v>1483.9</v>
      </c>
      <c r="L25" s="38">
        <f>'Übersicht Schützen'!L10</f>
        <v>288.2</v>
      </c>
      <c r="M25" s="38">
        <f>'Übersicht Schützen'!M10</f>
        <v>300.89999999999998</v>
      </c>
      <c r="N25" s="38">
        <f>'Übersicht Schützen'!N10</f>
        <v>300.10000000000002</v>
      </c>
      <c r="O25" s="38">
        <f>'Übersicht Schützen'!O10</f>
        <v>298.60000000000002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296.95</v>
      </c>
      <c r="S25" s="38">
        <f t="shared" si="6"/>
        <v>1187.8</v>
      </c>
      <c r="T25" s="56">
        <f>'Übersicht Schützen'!U10</f>
        <v>296.85555555555555</v>
      </c>
      <c r="U25" s="38">
        <f t="shared" si="7"/>
        <v>2671.7</v>
      </c>
      <c r="V25" s="38">
        <f t="shared" si="9"/>
        <v>-48.800000000000182</v>
      </c>
    </row>
    <row r="26" spans="1:22" s="51" customFormat="1" ht="18" customHeight="1" x14ac:dyDescent="0.35">
      <c r="A26" s="52">
        <v>10</v>
      </c>
      <c r="B26" s="57" t="str">
        <f>'Übersicht Schützen'!A11</f>
        <v xml:space="preserve">Renken, Julia </v>
      </c>
      <c r="C26" s="92" t="str">
        <f>'Übersicht Schützen'!B11</f>
        <v>Werlte II</v>
      </c>
      <c r="D26" s="58">
        <f>'Übersicht Schützen'!C11</f>
        <v>308.2</v>
      </c>
      <c r="E26" s="42">
        <f>'Übersicht Schützen'!D11</f>
        <v>305.8</v>
      </c>
      <c r="F26" s="42">
        <f>'Übersicht Schützen'!E11</f>
        <v>305.89999999999998</v>
      </c>
      <c r="G26" s="42">
        <f>'Übersicht Schützen'!F11</f>
        <v>295.3</v>
      </c>
      <c r="H26" s="42">
        <f>'Übersicht Schützen'!G11</f>
        <v>273</v>
      </c>
      <c r="I26" s="42">
        <f>'Übersicht Schützen'!H11</f>
        <v>0</v>
      </c>
      <c r="J26" s="59">
        <f>'Übersicht Schützen'!I11</f>
        <v>297.64</v>
      </c>
      <c r="K26" s="42">
        <f t="shared" si="8"/>
        <v>1488.2</v>
      </c>
      <c r="L26" s="42">
        <f>'Übersicht Schützen'!L11</f>
        <v>305.3</v>
      </c>
      <c r="M26" s="42">
        <f>'Übersicht Schützen'!M11</f>
        <v>284.89999999999998</v>
      </c>
      <c r="N26" s="42">
        <f>'Übersicht Schützen'!N11</f>
        <v>296</v>
      </c>
      <c r="O26" s="42">
        <f>'Übersicht Schützen'!O11</f>
        <v>291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294.3</v>
      </c>
      <c r="S26" s="42">
        <f t="shared" si="6"/>
        <v>1177.2</v>
      </c>
      <c r="T26" s="59">
        <f>'Übersicht Schützen'!U11</f>
        <v>296.15555555555557</v>
      </c>
      <c r="U26" s="42">
        <f t="shared" si="7"/>
        <v>2665.4</v>
      </c>
      <c r="V26" s="42">
        <f t="shared" si="9"/>
        <v>-6.2999999999997272</v>
      </c>
    </row>
    <row r="27" spans="1:22" s="51" customFormat="1" ht="18" customHeight="1" x14ac:dyDescent="0.35">
      <c r="A27" s="50">
        <v>11</v>
      </c>
      <c r="B27" s="54" t="str">
        <f>'Übersicht Schützen'!A12</f>
        <v>Plüster, Lisa</v>
      </c>
      <c r="C27" s="91" t="str">
        <f>'Übersicht Schützen'!B12</f>
        <v>Breddenberg III</v>
      </c>
      <c r="D27" s="55">
        <f>'Übersicht Schützen'!C12</f>
        <v>308.8</v>
      </c>
      <c r="E27" s="38">
        <f>'Übersicht Schützen'!D12</f>
        <v>305.7</v>
      </c>
      <c r="F27" s="38">
        <f>'Übersicht Schützen'!E12</f>
        <v>308</v>
      </c>
      <c r="G27" s="38">
        <f>'Übersicht Schützen'!F12</f>
        <v>0</v>
      </c>
      <c r="H27" s="38">
        <f>'Übersicht Schützen'!G12</f>
        <v>308.39999999999998</v>
      </c>
      <c r="I27" s="38">
        <f>'Übersicht Schützen'!H12</f>
        <v>0</v>
      </c>
      <c r="J27" s="56">
        <f>'Übersicht Schützen'!I12</f>
        <v>307.72500000000002</v>
      </c>
      <c r="K27" s="38">
        <f t="shared" si="8"/>
        <v>1230.9000000000001</v>
      </c>
      <c r="L27" s="38">
        <f>'Übersicht Schützen'!L12</f>
        <v>310.2</v>
      </c>
      <c r="M27" s="38">
        <f>'Übersicht Schützen'!M12</f>
        <v>304.89999999999998</v>
      </c>
      <c r="N27" s="38">
        <f>'Übersicht Schützen'!N12</f>
        <v>308.89999999999998</v>
      </c>
      <c r="O27" s="38">
        <f>'Übersicht Schützen'!O12</f>
        <v>309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308.25</v>
      </c>
      <c r="S27" s="38">
        <f t="shared" si="6"/>
        <v>1233</v>
      </c>
      <c r="T27" s="56">
        <f>'Übersicht Schützen'!U12</f>
        <v>307.98750000000001</v>
      </c>
      <c r="U27" s="38">
        <f t="shared" si="7"/>
        <v>2463.9</v>
      </c>
      <c r="V27" s="38">
        <f t="shared" si="9"/>
        <v>-201.5</v>
      </c>
    </row>
    <row r="28" spans="1:22" s="51" customFormat="1" ht="18" customHeight="1" x14ac:dyDescent="0.35">
      <c r="A28" s="29">
        <v>12</v>
      </c>
      <c r="B28" s="57" t="str">
        <f>'Übersicht Schützen'!A13</f>
        <v>Specker, Anja</v>
      </c>
      <c r="C28" s="92" t="str">
        <f>'Übersicht Schützen'!B13</f>
        <v>Spahnharrenstätte IV</v>
      </c>
      <c r="D28" s="58">
        <f>'Übersicht Schützen'!C13</f>
        <v>302.10000000000002</v>
      </c>
      <c r="E28" s="42">
        <f>'Übersicht Schützen'!D13</f>
        <v>300.8</v>
      </c>
      <c r="F28" s="42">
        <f>'Übersicht Schützen'!E13</f>
        <v>0</v>
      </c>
      <c r="G28" s="42">
        <f>'Übersicht Schützen'!F13</f>
        <v>302.89999999999998</v>
      </c>
      <c r="H28" s="42">
        <f>'Übersicht Schützen'!G13</f>
        <v>303.7</v>
      </c>
      <c r="I28" s="42">
        <f>'Übersicht Schützen'!H13</f>
        <v>0</v>
      </c>
      <c r="J28" s="59">
        <f>'Übersicht Schützen'!I13</f>
        <v>302.375</v>
      </c>
      <c r="K28" s="42">
        <f t="shared" si="8"/>
        <v>1209.5</v>
      </c>
      <c r="L28" s="42">
        <f>'Übersicht Schützen'!L13</f>
        <v>311.60000000000002</v>
      </c>
      <c r="M28" s="42">
        <f>'Übersicht Schützen'!M13</f>
        <v>304.89999999999998</v>
      </c>
      <c r="N28" s="42">
        <f>'Übersicht Schützen'!N13</f>
        <v>308.60000000000002</v>
      </c>
      <c r="O28" s="42">
        <f>'Übersicht Schützen'!O13</f>
        <v>304.60000000000002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307.42500000000001</v>
      </c>
      <c r="S28" s="42">
        <f t="shared" si="6"/>
        <v>1229.7</v>
      </c>
      <c r="T28" s="59">
        <f>'Übersicht Schützen'!U13</f>
        <v>304.89999999999998</v>
      </c>
      <c r="U28" s="42">
        <f t="shared" si="7"/>
        <v>2439.1999999999998</v>
      </c>
      <c r="V28" s="42">
        <f t="shared" si="9"/>
        <v>-24.700000000000273</v>
      </c>
    </row>
    <row r="29" spans="1:22" s="51" customFormat="1" ht="18" customHeight="1" x14ac:dyDescent="0.35">
      <c r="A29" s="50">
        <v>13</v>
      </c>
      <c r="B29" s="54" t="str">
        <f>'Übersicht Schützen'!A14</f>
        <v>Knoll Meike</v>
      </c>
      <c r="C29" s="91" t="str">
        <f>'Übersicht Schützen'!B14</f>
        <v>Rastdorf I</v>
      </c>
      <c r="D29" s="55">
        <f>'Übersicht Schützen'!C14</f>
        <v>0</v>
      </c>
      <c r="E29" s="38">
        <f>'Übersicht Schützen'!D14</f>
        <v>306.8</v>
      </c>
      <c r="F29" s="38">
        <f>'Übersicht Schützen'!E14</f>
        <v>304.39999999999998</v>
      </c>
      <c r="G29" s="38">
        <f>'Übersicht Schützen'!F14</f>
        <v>305.2</v>
      </c>
      <c r="H29" s="38">
        <f>'Übersicht Schützen'!G14</f>
        <v>304.7</v>
      </c>
      <c r="I29" s="38">
        <f>'Übersicht Schützen'!H14</f>
        <v>0</v>
      </c>
      <c r="J29" s="56">
        <f>'Übersicht Schützen'!I14</f>
        <v>305.27500000000003</v>
      </c>
      <c r="K29" s="38">
        <f t="shared" si="8"/>
        <v>1221.1000000000001</v>
      </c>
      <c r="L29" s="38">
        <f>'Übersicht Schützen'!L14</f>
        <v>301.89999999999998</v>
      </c>
      <c r="M29" s="38">
        <f>'Übersicht Schützen'!M14</f>
        <v>304.3</v>
      </c>
      <c r="N29" s="38">
        <f>'Übersicht Schützen'!N14</f>
        <v>300.10000000000002</v>
      </c>
      <c r="O29" s="38">
        <f>'Übersicht Schützen'!O14</f>
        <v>296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300.57500000000005</v>
      </c>
      <c r="S29" s="38">
        <f t="shared" si="6"/>
        <v>1202.3000000000002</v>
      </c>
      <c r="T29" s="56">
        <f>'Übersicht Schützen'!U14</f>
        <v>302.92500000000001</v>
      </c>
      <c r="U29" s="38">
        <f t="shared" si="7"/>
        <v>2423.4000000000005</v>
      </c>
      <c r="V29" s="38">
        <f t="shared" si="9"/>
        <v>-15.799999999999272</v>
      </c>
    </row>
    <row r="30" spans="1:22" s="51" customFormat="1" ht="18" customHeight="1" x14ac:dyDescent="0.35">
      <c r="A30" s="52">
        <v>14</v>
      </c>
      <c r="B30" s="57" t="str">
        <f>'Übersicht Schützen'!A15</f>
        <v>Hömmen, Wiebke</v>
      </c>
      <c r="C30" s="92" t="str">
        <f>'Übersicht Schützen'!B15</f>
        <v>Breddenberg III</v>
      </c>
      <c r="D30" s="58">
        <f>'Übersicht Schützen'!C15</f>
        <v>297.7</v>
      </c>
      <c r="E30" s="42">
        <f>'Übersicht Schützen'!D15</f>
        <v>0</v>
      </c>
      <c r="F30" s="42">
        <f>'Übersicht Schützen'!E15</f>
        <v>306.5</v>
      </c>
      <c r="G30" s="42">
        <f>'Übersicht Schützen'!F15</f>
        <v>292.7</v>
      </c>
      <c r="H30" s="42">
        <f>'Übersicht Schützen'!G15</f>
        <v>308.2</v>
      </c>
      <c r="I30" s="42">
        <f>'Übersicht Schützen'!H15</f>
        <v>0</v>
      </c>
      <c r="J30" s="59">
        <f>'Übersicht Schützen'!I15</f>
        <v>301.27500000000003</v>
      </c>
      <c r="K30" s="42">
        <f t="shared" si="8"/>
        <v>1205.1000000000001</v>
      </c>
      <c r="L30" s="42">
        <f>'Übersicht Schützen'!L15</f>
        <v>300.60000000000002</v>
      </c>
      <c r="M30" s="42">
        <f>'Übersicht Schützen'!M15</f>
        <v>294.5</v>
      </c>
      <c r="N30" s="42">
        <f>'Übersicht Schützen'!N15</f>
        <v>298.3</v>
      </c>
      <c r="O30" s="42">
        <f>'Übersicht Schützen'!O15</f>
        <v>307.2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300.15000000000003</v>
      </c>
      <c r="S30" s="42">
        <f t="shared" si="6"/>
        <v>1200.6000000000001</v>
      </c>
      <c r="T30" s="59">
        <f>'Übersicht Schützen'!U15</f>
        <v>300.71250000000003</v>
      </c>
      <c r="U30" s="42">
        <f t="shared" si="7"/>
        <v>2405.7000000000003</v>
      </c>
      <c r="V30" s="42">
        <f t="shared" si="9"/>
        <v>-17.700000000000273</v>
      </c>
    </row>
    <row r="31" spans="1:22" s="51" customFormat="1" ht="18" customHeight="1" x14ac:dyDescent="0.35">
      <c r="A31" s="43">
        <v>15</v>
      </c>
      <c r="B31" s="54" t="str">
        <f>'Übersicht Schützen'!A16</f>
        <v xml:space="preserve">Steenken, Stefanie </v>
      </c>
      <c r="C31" s="91" t="str">
        <f>'Übersicht Schützen'!B16</f>
        <v>Spahnharrenstätte IV</v>
      </c>
      <c r="D31" s="55">
        <f>'Übersicht Schützen'!C16</f>
        <v>300.3</v>
      </c>
      <c r="E31" s="38">
        <f>'Übersicht Schützen'!D16</f>
        <v>0</v>
      </c>
      <c r="F31" s="38">
        <f>'Übersicht Schützen'!E16</f>
        <v>306.7</v>
      </c>
      <c r="G31" s="38">
        <f>'Übersicht Schützen'!F16</f>
        <v>298</v>
      </c>
      <c r="H31" s="38">
        <f>'Übersicht Schützen'!G16</f>
        <v>294.3</v>
      </c>
      <c r="I31" s="38">
        <f>'Übersicht Schützen'!H16</f>
        <v>0</v>
      </c>
      <c r="J31" s="56">
        <f>'Übersicht Schützen'!I16</f>
        <v>299.82499999999999</v>
      </c>
      <c r="K31" s="38">
        <f t="shared" si="8"/>
        <v>1199.3</v>
      </c>
      <c r="L31" s="38">
        <f>'Übersicht Schützen'!L16</f>
        <v>298.3</v>
      </c>
      <c r="M31" s="38">
        <f>'Übersicht Schützen'!M16</f>
        <v>306.39999999999998</v>
      </c>
      <c r="N31" s="38">
        <f>'Übersicht Schützen'!N16</f>
        <v>301.5</v>
      </c>
      <c r="O31" s="38">
        <f>'Übersicht Schützen'!O16</f>
        <v>299.7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301.47500000000002</v>
      </c>
      <c r="S31" s="38">
        <f t="shared" si="6"/>
        <v>1205.9000000000001</v>
      </c>
      <c r="T31" s="56">
        <f>'Übersicht Schützen'!U16</f>
        <v>300.64999999999998</v>
      </c>
      <c r="U31" s="38">
        <f t="shared" si="7"/>
        <v>2405.1999999999998</v>
      </c>
      <c r="V31" s="38">
        <f t="shared" si="9"/>
        <v>-0.50000000000045475</v>
      </c>
    </row>
    <row r="32" spans="1:22" s="51" customFormat="1" ht="18" customHeight="1" x14ac:dyDescent="0.35">
      <c r="A32" s="29">
        <v>16</v>
      </c>
      <c r="B32" s="57" t="str">
        <f>'Übersicht Schützen'!A17</f>
        <v xml:space="preserve">Jansen, Lea Marie </v>
      </c>
      <c r="C32" s="92" t="str">
        <f>'Übersicht Schützen'!B17</f>
        <v>Werlte II</v>
      </c>
      <c r="D32" s="58">
        <f>'Übersicht Schützen'!C17</f>
        <v>308.8</v>
      </c>
      <c r="E32" s="42">
        <f>'Übersicht Schützen'!D17</f>
        <v>302.5</v>
      </c>
      <c r="F32" s="42">
        <f>'Übersicht Schützen'!E17</f>
        <v>299.39999999999998</v>
      </c>
      <c r="G32" s="42">
        <f>'Übersicht Schützen'!F17</f>
        <v>296.3</v>
      </c>
      <c r="H32" s="42">
        <f>'Übersicht Schützen'!G17</f>
        <v>287.2</v>
      </c>
      <c r="I32" s="42">
        <f>'Übersicht Schützen'!H17</f>
        <v>0</v>
      </c>
      <c r="J32" s="59">
        <f>'Übersicht Schützen'!I17</f>
        <v>298.84000000000003</v>
      </c>
      <c r="K32" s="42">
        <f t="shared" si="8"/>
        <v>1494.2</v>
      </c>
      <c r="L32" s="42">
        <f>'Übersicht Schützen'!L17</f>
        <v>301.3</v>
      </c>
      <c r="M32" s="42">
        <f>'Übersicht Schützen'!M17</f>
        <v>299.2</v>
      </c>
      <c r="N32" s="42">
        <f>'Übersicht Schützen'!N17</f>
        <v>0</v>
      </c>
      <c r="O32" s="42">
        <f>'Übersicht Schützen'!O17</f>
        <v>300.10000000000002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300.2</v>
      </c>
      <c r="S32" s="42">
        <f t="shared" si="6"/>
        <v>900.6</v>
      </c>
      <c r="T32" s="59">
        <f>'Übersicht Schützen'!U17</f>
        <v>299.34999999999997</v>
      </c>
      <c r="U32" s="42">
        <f t="shared" si="7"/>
        <v>2394.8000000000002</v>
      </c>
      <c r="V32" s="42">
        <f t="shared" si="9"/>
        <v>-10.399999999999636</v>
      </c>
    </row>
    <row r="33" spans="1:44" s="51" customFormat="1" ht="18" customHeight="1" x14ac:dyDescent="0.35">
      <c r="A33" s="50">
        <v>17</v>
      </c>
      <c r="B33" s="54" t="str">
        <f>'Übersicht Schützen'!A18</f>
        <v xml:space="preserve">Schaper, Stefanie </v>
      </c>
      <c r="C33" s="91" t="str">
        <f>'Übersicht Schützen'!B18</f>
        <v>Eisten II</v>
      </c>
      <c r="D33" s="55">
        <f>'Übersicht Schützen'!C18</f>
        <v>292.3</v>
      </c>
      <c r="E33" s="38">
        <f>'Übersicht Schützen'!D18</f>
        <v>298.7</v>
      </c>
      <c r="F33" s="38">
        <f>'Übersicht Schützen'!E18</f>
        <v>0</v>
      </c>
      <c r="G33" s="38">
        <f>'Übersicht Schützen'!F18</f>
        <v>294.10000000000002</v>
      </c>
      <c r="H33" s="38">
        <f>'Übersicht Schützen'!G18</f>
        <v>283.7</v>
      </c>
      <c r="I33" s="38">
        <f>'Übersicht Schützen'!H18</f>
        <v>0</v>
      </c>
      <c r="J33" s="56">
        <f>'Übersicht Schützen'!I18</f>
        <v>292.2</v>
      </c>
      <c r="K33" s="38">
        <f t="shared" si="8"/>
        <v>1168.8</v>
      </c>
      <c r="L33" s="38">
        <f>'Übersicht Schützen'!L18</f>
        <v>301.2</v>
      </c>
      <c r="M33" s="38">
        <f>'Übersicht Schützen'!M18</f>
        <v>306.5</v>
      </c>
      <c r="N33" s="38">
        <f>'Übersicht Schützen'!N18</f>
        <v>303.3</v>
      </c>
      <c r="O33" s="38">
        <f>'Übersicht Schützen'!O18</f>
        <v>297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302</v>
      </c>
      <c r="S33" s="38">
        <f t="shared" si="6"/>
        <v>1208</v>
      </c>
      <c r="T33" s="56">
        <f>'Übersicht Schützen'!U18</f>
        <v>297.10000000000002</v>
      </c>
      <c r="U33" s="38">
        <f t="shared" si="7"/>
        <v>2376.8000000000002</v>
      </c>
      <c r="V33" s="38">
        <f t="shared" si="9"/>
        <v>-18</v>
      </c>
    </row>
    <row r="34" spans="1:44" s="51" customFormat="1" ht="18" customHeight="1" x14ac:dyDescent="0.35">
      <c r="A34" s="29">
        <v>18</v>
      </c>
      <c r="B34" s="57" t="str">
        <f>'Übersicht Schützen'!A19</f>
        <v>Markus, Laura</v>
      </c>
      <c r="C34" s="92" t="str">
        <f>'Übersicht Schützen'!B19</f>
        <v>Werlte II</v>
      </c>
      <c r="D34" s="58">
        <f>'Übersicht Schützen'!C19</f>
        <v>295.7</v>
      </c>
      <c r="E34" s="42">
        <f>'Übersicht Schützen'!D19</f>
        <v>298.8</v>
      </c>
      <c r="F34" s="42">
        <f>'Übersicht Schützen'!E19</f>
        <v>297.3</v>
      </c>
      <c r="G34" s="42">
        <f>'Übersicht Schützen'!F19</f>
        <v>295</v>
      </c>
      <c r="H34" s="42">
        <f>'Übersicht Schützen'!G19</f>
        <v>262.8</v>
      </c>
      <c r="I34" s="42">
        <f>'Übersicht Schützen'!H19</f>
        <v>0</v>
      </c>
      <c r="J34" s="59">
        <f>'Übersicht Schützen'!I19</f>
        <v>289.91999999999996</v>
      </c>
      <c r="K34" s="42">
        <f t="shared" si="8"/>
        <v>1449.6</v>
      </c>
      <c r="L34" s="42">
        <f>'Übersicht Schützen'!L19</f>
        <v>306</v>
      </c>
      <c r="M34" s="42">
        <f>'Übersicht Schützen'!M19</f>
        <v>300.89999999999998</v>
      </c>
      <c r="N34" s="42">
        <f>'Übersicht Schützen'!N19</f>
        <v>295.10000000000002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300.66666666666669</v>
      </c>
      <c r="S34" s="42">
        <f t="shared" si="6"/>
        <v>902</v>
      </c>
      <c r="T34" s="59">
        <f>'Übersicht Schützen'!U19</f>
        <v>293.95</v>
      </c>
      <c r="U34" s="42">
        <f t="shared" si="7"/>
        <v>2351.6</v>
      </c>
      <c r="V34" s="42">
        <f t="shared" si="9"/>
        <v>-25.200000000000273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 xml:space="preserve">Koldemeyer, Ina </v>
      </c>
      <c r="C35" s="91" t="str">
        <f>'Übersicht Schützen'!B20</f>
        <v>Eisten II</v>
      </c>
      <c r="D35" s="55">
        <f>'Übersicht Schützen'!C20</f>
        <v>288.89999999999998</v>
      </c>
      <c r="E35" s="38">
        <f>'Übersicht Schützen'!D20</f>
        <v>311.8</v>
      </c>
      <c r="F35" s="38">
        <f>'Übersicht Schützen'!E20</f>
        <v>295.7</v>
      </c>
      <c r="G35" s="38">
        <f>'Übersicht Schützen'!F20</f>
        <v>297</v>
      </c>
      <c r="H35" s="38">
        <f>'Übersicht Schützen'!G20</f>
        <v>293.7</v>
      </c>
      <c r="I35" s="38">
        <f>'Übersicht Schützen'!H20</f>
        <v>0</v>
      </c>
      <c r="J35" s="56">
        <f>'Übersicht Schützen'!I20</f>
        <v>297.42</v>
      </c>
      <c r="K35" s="38">
        <f t="shared" si="8"/>
        <v>1487.1000000000001</v>
      </c>
      <c r="L35" s="38">
        <f>'Übersicht Schützen'!L20</f>
        <v>298.89999999999998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299.7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299.29999999999995</v>
      </c>
      <c r="S35" s="38">
        <f t="shared" si="6"/>
        <v>598.59999999999991</v>
      </c>
      <c r="T35" s="56">
        <f>'Übersicht Schützen'!U20</f>
        <v>297.95714285714286</v>
      </c>
      <c r="U35" s="38">
        <f t="shared" si="7"/>
        <v>2085.6999999999998</v>
      </c>
      <c r="V35" s="38">
        <f t="shared" si="9"/>
        <v>-265.90000000000009</v>
      </c>
    </row>
    <row r="36" spans="1:44" s="51" customFormat="1" ht="18" customHeight="1" x14ac:dyDescent="0.35">
      <c r="A36" s="52">
        <v>20</v>
      </c>
      <c r="B36" s="57" t="str">
        <f>'Übersicht Schützen'!A21</f>
        <v>Pülsken Lisa</v>
      </c>
      <c r="C36" s="92" t="str">
        <f>'Übersicht Schützen'!B21</f>
        <v>Spahnharrenstätte IV</v>
      </c>
      <c r="D36" s="58">
        <f>'Übersicht Schützen'!C21</f>
        <v>0</v>
      </c>
      <c r="E36" s="42">
        <f>'Übersicht Schützen'!D21</f>
        <v>301</v>
      </c>
      <c r="F36" s="42">
        <f>'Übersicht Schützen'!E21</f>
        <v>299.89999999999998</v>
      </c>
      <c r="G36" s="42">
        <f>'Übersicht Schützen'!F21</f>
        <v>0</v>
      </c>
      <c r="H36" s="42">
        <f>'Übersicht Schützen'!G21</f>
        <v>299.60000000000002</v>
      </c>
      <c r="I36" s="42">
        <f>'Übersicht Schützen'!H21</f>
        <v>0</v>
      </c>
      <c r="J36" s="59">
        <f>'Übersicht Schützen'!I21</f>
        <v>300.16666666666669</v>
      </c>
      <c r="K36" s="42">
        <f t="shared" si="8"/>
        <v>900.5</v>
      </c>
      <c r="L36" s="42">
        <f>'Übersicht Schützen'!L21</f>
        <v>0</v>
      </c>
      <c r="M36" s="42">
        <f>'Übersicht Schützen'!M21</f>
        <v>304.5</v>
      </c>
      <c r="N36" s="42">
        <f>'Übersicht Schützen'!N21</f>
        <v>298.10000000000002</v>
      </c>
      <c r="O36" s="42">
        <f>'Übersicht Schützen'!O21</f>
        <v>304.2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302.26666666666665</v>
      </c>
      <c r="S36" s="42">
        <f t="shared" si="6"/>
        <v>906.8</v>
      </c>
      <c r="T36" s="59">
        <f>'Übersicht Schützen'!U21</f>
        <v>301.21666666666664</v>
      </c>
      <c r="U36" s="42">
        <f t="shared" si="7"/>
        <v>1807.3</v>
      </c>
      <c r="V36" s="42">
        <f t="shared" si="9"/>
        <v>-278.39999999999986</v>
      </c>
    </row>
    <row r="37" spans="1:44" s="51" customFormat="1" ht="18" customHeight="1" x14ac:dyDescent="0.35">
      <c r="A37" s="50">
        <v>21</v>
      </c>
      <c r="B37" s="54" t="str">
        <f>'Übersicht Schützen'!A22</f>
        <v xml:space="preserve">Windhaus, Christina </v>
      </c>
      <c r="C37" s="91" t="str">
        <f>'Übersicht Schützen'!B22</f>
        <v>Eisten II</v>
      </c>
      <c r="D37" s="55">
        <f>'Übersicht Schützen'!C22</f>
        <v>307.60000000000002</v>
      </c>
      <c r="E37" s="38">
        <f>'Übersicht Schützen'!D22</f>
        <v>304</v>
      </c>
      <c r="F37" s="38">
        <f>'Übersicht Schützen'!E22</f>
        <v>275.8</v>
      </c>
      <c r="G37" s="38">
        <f>'Übersicht Schützen'!F22</f>
        <v>299.10000000000002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296.625</v>
      </c>
      <c r="K37" s="38">
        <f t="shared" si="8"/>
        <v>1186.5</v>
      </c>
      <c r="L37" s="38">
        <f>'Übersicht Schützen'!L22</f>
        <v>0</v>
      </c>
      <c r="M37" s="38">
        <f>'Übersicht Schützen'!M22</f>
        <v>300.3</v>
      </c>
      <c r="N37" s="38">
        <f>'Übersicht Schützen'!N22</f>
        <v>0</v>
      </c>
      <c r="O37" s="38">
        <f>'Übersicht Schützen'!O22</f>
        <v>296.89999999999998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298.60000000000002</v>
      </c>
      <c r="S37" s="38">
        <f t="shared" si="6"/>
        <v>597.20000000000005</v>
      </c>
      <c r="T37" s="56">
        <f>'Übersicht Schützen'!U22</f>
        <v>297.2833333333333</v>
      </c>
      <c r="U37" s="38">
        <f t="shared" si="7"/>
        <v>1783.7</v>
      </c>
      <c r="V37" s="38">
        <f t="shared" si="9"/>
        <v>-23.599999999999909</v>
      </c>
    </row>
    <row r="38" spans="1:44" s="51" customFormat="1" ht="18" customHeight="1" x14ac:dyDescent="0.35">
      <c r="A38" s="29">
        <v>22</v>
      </c>
      <c r="B38" s="57" t="str">
        <f>'Übersicht Schützen'!A23</f>
        <v xml:space="preserve">Hensen, Maike </v>
      </c>
      <c r="C38" s="92" t="str">
        <f>'Übersicht Schützen'!B23</f>
        <v>Eisten II</v>
      </c>
      <c r="D38" s="58">
        <f>'Übersicht Schützen'!C23</f>
        <v>290.5</v>
      </c>
      <c r="E38" s="42">
        <f>'Übersicht Schützen'!D23</f>
        <v>284.89999999999998</v>
      </c>
      <c r="F38" s="42">
        <f>'Übersicht Schützen'!E23</f>
        <v>289.60000000000002</v>
      </c>
      <c r="G38" s="42">
        <f>'Übersicht Schützen'!F23</f>
        <v>279.60000000000002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286.14999999999998</v>
      </c>
      <c r="K38" s="42">
        <f t="shared" si="8"/>
        <v>1144.5999999999999</v>
      </c>
      <c r="L38" s="42">
        <f>'Übersicht Schützen'!L23</f>
        <v>283.8</v>
      </c>
      <c r="M38" s="42">
        <f>'Übersicht Schützen'!M23</f>
        <v>280.5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282.14999999999998</v>
      </c>
      <c r="S38" s="42">
        <f t="shared" si="6"/>
        <v>564.29999999999995</v>
      </c>
      <c r="T38" s="59">
        <f>'Übersicht Schützen'!U23</f>
        <v>284.81666666666666</v>
      </c>
      <c r="U38" s="42">
        <f t="shared" si="7"/>
        <v>1708.8999999999999</v>
      </c>
      <c r="V38" s="42">
        <f t="shared" si="9"/>
        <v>-74.800000000000182</v>
      </c>
    </row>
    <row r="39" spans="1:44" s="51" customFormat="1" ht="18" customHeight="1" x14ac:dyDescent="0.35">
      <c r="A39" s="50">
        <v>23</v>
      </c>
      <c r="B39" s="54" t="str">
        <f>'Übersicht Schützen'!A24</f>
        <v xml:space="preserve">Vorholt Ina </v>
      </c>
      <c r="C39" s="91" t="str">
        <f>'Übersicht Schützen'!B24</f>
        <v>Eisten II</v>
      </c>
      <c r="D39" s="55">
        <f>'Übersicht Schützen'!C24</f>
        <v>282.3</v>
      </c>
      <c r="E39" s="38">
        <f>'Übersicht Schützen'!D24</f>
        <v>278.8</v>
      </c>
      <c r="F39" s="38">
        <f>'Übersicht Schützen'!E24</f>
        <v>277.39999999999998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279.5</v>
      </c>
      <c r="K39" s="38">
        <f t="shared" si="8"/>
        <v>838.5</v>
      </c>
      <c r="L39" s="38">
        <f>'Übersicht Schützen'!L24</f>
        <v>0</v>
      </c>
      <c r="M39" s="38">
        <f>'Übersicht Schützen'!M24</f>
        <v>290</v>
      </c>
      <c r="N39" s="38">
        <f>'Übersicht Schützen'!N24</f>
        <v>276.2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283.10000000000002</v>
      </c>
      <c r="S39" s="38">
        <f t="shared" si="6"/>
        <v>566.20000000000005</v>
      </c>
      <c r="T39" s="56">
        <f>'Übersicht Schützen'!U24</f>
        <v>280.94</v>
      </c>
      <c r="U39" s="38">
        <f t="shared" si="7"/>
        <v>1404.7</v>
      </c>
      <c r="V39" s="38">
        <f t="shared" si="9"/>
        <v>-304.19999999999982</v>
      </c>
    </row>
    <row r="40" spans="1:44" s="51" customFormat="1" ht="18" customHeight="1" x14ac:dyDescent="0.35">
      <c r="A40" s="52">
        <v>24</v>
      </c>
      <c r="B40" s="57" t="str">
        <f>'Übersicht Schützen'!A25</f>
        <v>Gebken, Jasmin</v>
      </c>
      <c r="C40" s="92" t="str">
        <f>'Übersicht Schützen'!B25</f>
        <v>Breddenberg III</v>
      </c>
      <c r="D40" s="58">
        <f>'Übersicht Schützen'!C25</f>
        <v>299.7</v>
      </c>
      <c r="E40" s="42">
        <f>'Übersicht Schützen'!D25</f>
        <v>0</v>
      </c>
      <c r="F40" s="42">
        <f>'Übersicht Schützen'!E25</f>
        <v>298.7</v>
      </c>
      <c r="G40" s="42">
        <f>'Übersicht Schützen'!F25</f>
        <v>297.3</v>
      </c>
      <c r="H40" s="42">
        <f>'Übersicht Schützen'!G25</f>
        <v>305</v>
      </c>
      <c r="I40" s="42">
        <f>'Übersicht Schützen'!H25</f>
        <v>0</v>
      </c>
      <c r="J40" s="59">
        <f>'Übersicht Schützen'!I25</f>
        <v>300.17500000000001</v>
      </c>
      <c r="K40" s="42">
        <f t="shared" si="8"/>
        <v>1200.7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300.17500000000001</v>
      </c>
      <c r="U40" s="42">
        <f t="shared" si="7"/>
        <v>1200.7</v>
      </c>
      <c r="V40" s="42">
        <f t="shared" si="9"/>
        <v>-204</v>
      </c>
    </row>
    <row r="41" spans="1:44" s="51" customFormat="1" ht="18" customHeight="1" x14ac:dyDescent="0.35">
      <c r="A41" s="43">
        <v>25</v>
      </c>
      <c r="B41" s="54" t="str">
        <f>'Übersicht Schützen'!A26</f>
        <v>Rüdebusch Katrin</v>
      </c>
      <c r="C41" s="91" t="str">
        <f>'Übersicht Schützen'!B26</f>
        <v>Spahnharrenstätte IV</v>
      </c>
      <c r="D41" s="55">
        <f>'Übersicht Schützen'!C26</f>
        <v>0</v>
      </c>
      <c r="E41" s="38">
        <f>'Übersicht Schützen'!D26</f>
        <v>291.2</v>
      </c>
      <c r="F41" s="38">
        <f>'Übersicht Schützen'!E26</f>
        <v>287.8</v>
      </c>
      <c r="G41" s="38">
        <f>'Übersicht Schützen'!F26</f>
        <v>0</v>
      </c>
      <c r="H41" s="38">
        <f>'Übersicht Schützen'!G26</f>
        <v>290.89999999999998</v>
      </c>
      <c r="I41" s="38">
        <f>'Übersicht Schützen'!H26</f>
        <v>0</v>
      </c>
      <c r="J41" s="56">
        <f>'Übersicht Schützen'!I26</f>
        <v>289.96666666666664</v>
      </c>
      <c r="K41" s="38">
        <f t="shared" si="8"/>
        <v>869.9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298.2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298.2</v>
      </c>
      <c r="S41" s="38">
        <f t="shared" si="6"/>
        <v>298.2</v>
      </c>
      <c r="T41" s="56">
        <f>'Übersicht Schützen'!U26</f>
        <v>292.02499999999998</v>
      </c>
      <c r="U41" s="38">
        <f t="shared" si="7"/>
        <v>1168.0999999999999</v>
      </c>
      <c r="V41" s="38">
        <f t="shared" si="9"/>
        <v>-32.600000000000136</v>
      </c>
    </row>
    <row r="42" spans="1:44" s="51" customFormat="1" ht="18" customHeight="1" x14ac:dyDescent="0.35">
      <c r="A42" s="29">
        <v>26</v>
      </c>
      <c r="B42" s="57" t="str">
        <f>'Übersicht Schützen'!A27</f>
        <v>Ahrens, Anne</v>
      </c>
      <c r="C42" s="92" t="str">
        <f>'Übersicht Schützen'!B27</f>
        <v>Spahnharrenstätte IV</v>
      </c>
      <c r="D42" s="58">
        <f>'Übersicht Schützen'!C27</f>
        <v>293.2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291.8</v>
      </c>
      <c r="H42" s="42">
        <f>'Übersicht Schützen'!G27</f>
        <v>292.10000000000002</v>
      </c>
      <c r="I42" s="42">
        <f>'Übersicht Schützen'!H27</f>
        <v>0</v>
      </c>
      <c r="J42" s="59">
        <f>'Übersicht Schützen'!I27</f>
        <v>292.36666666666667</v>
      </c>
      <c r="K42" s="42">
        <f t="shared" si="8"/>
        <v>877.1</v>
      </c>
      <c r="L42" s="42">
        <f>'Übersicht Schützen'!L27</f>
        <v>286.89999999999998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286.89999999999998</v>
      </c>
      <c r="S42" s="42">
        <f t="shared" si="6"/>
        <v>286.89999999999998</v>
      </c>
      <c r="T42" s="59">
        <f>'Übersicht Schützen'!U27</f>
        <v>291</v>
      </c>
      <c r="U42" s="42">
        <f t="shared" si="7"/>
        <v>1164</v>
      </c>
      <c r="V42" s="42">
        <f t="shared" si="9"/>
        <v>-4.0999999999999091</v>
      </c>
    </row>
    <row r="43" spans="1:44" s="51" customFormat="1" ht="18" customHeight="1" x14ac:dyDescent="0.35">
      <c r="A43" s="50">
        <v>27</v>
      </c>
      <c r="B43" s="54" t="str">
        <f>'Übersicht Schützen'!A28</f>
        <v>Wendeln Paula</v>
      </c>
      <c r="C43" s="91" t="str">
        <f>'Übersicht Schützen'!B28</f>
        <v>Eisten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304.5</v>
      </c>
      <c r="M43" s="38">
        <f>'Übersicht Schützen'!M28</f>
        <v>306.7</v>
      </c>
      <c r="N43" s="38">
        <f>'Übersicht Schützen'!N28</f>
        <v>305.8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305.66666666666669</v>
      </c>
      <c r="S43" s="38">
        <f t="shared" si="6"/>
        <v>917</v>
      </c>
      <c r="T43" s="56">
        <f>'Übersicht Schützen'!U28</f>
        <v>305.66666666666669</v>
      </c>
      <c r="U43" s="38">
        <f t="shared" si="7"/>
        <v>917</v>
      </c>
      <c r="V43" s="38">
        <f t="shared" si="9"/>
        <v>-247</v>
      </c>
    </row>
    <row r="44" spans="1:44" s="51" customFormat="1" ht="18" customHeight="1" x14ac:dyDescent="0.35">
      <c r="A44" s="29">
        <v>28</v>
      </c>
      <c r="B44" s="57" t="str">
        <f>'Übersicht Schützen'!A29</f>
        <v>Lara Bartels</v>
      </c>
      <c r="C44" s="92" t="str">
        <f>'Übersicht Schützen'!B29</f>
        <v>Eisten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281.2</v>
      </c>
      <c r="I44" s="42">
        <f>'Übersicht Schützen'!H29</f>
        <v>0</v>
      </c>
      <c r="J44" s="59">
        <f>'Übersicht Schützen'!I29</f>
        <v>281.2</v>
      </c>
      <c r="K44" s="42">
        <f t="shared" si="8"/>
        <v>281.2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293.2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293.2</v>
      </c>
      <c r="S44" s="42">
        <f t="shared" si="6"/>
        <v>293.2</v>
      </c>
      <c r="T44" s="59">
        <f>'Übersicht Schützen'!U29</f>
        <v>287.2</v>
      </c>
      <c r="U44" s="42">
        <f t="shared" si="7"/>
        <v>574.4</v>
      </c>
      <c r="V44" s="42">
        <f t="shared" si="9"/>
        <v>-342.6</v>
      </c>
    </row>
    <row r="45" spans="1:44" s="51" customFormat="1" ht="18" customHeight="1" x14ac:dyDescent="0.35">
      <c r="A45" s="50">
        <v>29</v>
      </c>
      <c r="B45" s="54" t="str">
        <f>'Übersicht Schützen'!A30</f>
        <v>Schütze 6</v>
      </c>
      <c r="C45" s="91" t="str">
        <f>'Übersicht Schützen'!B30</f>
        <v>Werlte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23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24</v>
      </c>
      <c r="C47" s="91" t="str">
        <f>'Übersicht Schützen'!B32</f>
        <v>Rastdorf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301.01304347826084</v>
      </c>
      <c r="E54" s="36">
        <f>IF(Formelhilfe!C45 &gt; 0, SUM(E17:E52)/Formelhilfe!C45, 0)</f>
        <v>302.00909090909096</v>
      </c>
      <c r="F54" s="36">
        <f>IF(Formelhilfe!D45 &gt; 0, SUM(F17:F52)/Formelhilfe!D45, 0)</f>
        <v>300.52173913043481</v>
      </c>
      <c r="G54" s="36">
        <f>IF(Formelhilfe!E45 &gt; 0, SUM(G17:G52)/Formelhilfe!E45, 0)</f>
        <v>299.49090909090916</v>
      </c>
      <c r="H54" s="36">
        <f>IF(Formelhilfe!F45 &gt; 0, SUM(H17:H52)/Formelhilfe!F45, 0)</f>
        <v>297.92083333333335</v>
      </c>
      <c r="I54" s="36">
        <f>IF(Formelhilfe!G45 &gt; 0, SUM(I17:I52)/Formelhilfe!G45, 0)</f>
        <v>0</v>
      </c>
      <c r="J54" s="37">
        <f>IF(SUM(J17:J52)&lt;&gt;0,AVERAGEIF(J17:J52,"&lt;&gt;0"),0)</f>
        <v>298.95425925925923</v>
      </c>
      <c r="K54" s="37">
        <f>IF(SUM(K17:K52)&lt;&gt;0,AVERAGEIF(K17:K52,"&lt;&gt;0"),0)</f>
        <v>1267.3481481481476</v>
      </c>
      <c r="L54" s="36">
        <f>IF(Formelhilfe!I45 &gt; 0, SUM(L17:L52)/Formelhilfe!I45, 0)</f>
        <v>302.56363636363636</v>
      </c>
      <c r="M54" s="36">
        <f>IF(Formelhilfe!J45 &gt; 0, SUM(M17:M52)/Formelhilfe!J45, 0)</f>
        <v>301.96521739130435</v>
      </c>
      <c r="N54" s="36">
        <f>IF(Formelhilfe!K45 &gt; 0, SUM(N17:N52)/Formelhilfe!K45, 0)</f>
        <v>301.5090909090909</v>
      </c>
      <c r="O54" s="36">
        <f>IF(Formelhilfe!L45 &gt; 0, SUM(O17:O52)/Formelhilfe!L45, 0)</f>
        <v>303.17499999999995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300.63240740740741</v>
      </c>
      <c r="S54" s="37">
        <f t="shared" ref="S54:T54" si="12">IF(SUM(S17:S52)&lt;&gt;0,AVERAGEIF(S17:S52,"&lt;&gt;0"),0)</f>
        <v>974.01111111111106</v>
      </c>
      <c r="T54" s="37">
        <f t="shared" si="12"/>
        <v>299.81864795918369</v>
      </c>
      <c r="U54" s="117">
        <f>(K54+S54)</f>
        <v>2241.3592592592586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i27Sb3OomgU1KtLRUcXD3U+5YbgIlafw/Eck0GR1gw243VrOZ9R5oK92Ssotd+35cGjciqOZXJCC2IBswAqKDg==" saltValue="Jt+NetJ2/bAaeVWRimsmH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21" zoomScaleNormal="100" workbookViewId="0">
      <selection activeCell="AB37" sqref="AB3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Übersicht!N4</f>
        <v>Spahnharrenstätte</v>
      </c>
      <c r="X1" s="180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904.6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Übersicht!N3</f>
        <v>22.02.26</v>
      </c>
      <c r="X2" s="180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885.3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926.50000000000011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132</v>
      </c>
      <c r="X5" s="178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914.30000000000007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2" t="s">
        <v>132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295.10000000000002</v>
      </c>
      <c r="E10" s="83"/>
      <c r="F10" s="68">
        <f>IF(E10="x","0",D10)</f>
        <v>295.10000000000002</v>
      </c>
      <c r="G10" s="69">
        <f>IF(C10=$B$2,F10,0)</f>
        <v>295.10000000000002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305.3</v>
      </c>
      <c r="E11" s="83"/>
      <c r="F11" s="68">
        <f t="shared" ref="F11:F45" si="0">IF(E11="x","0",D11)</f>
        <v>305.3</v>
      </c>
      <c r="G11" s="69">
        <f t="shared" ref="G11:G45" si="1">IF(C11=$B$2,F11,0)</f>
        <v>305.3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 t="s">
        <v>103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296</v>
      </c>
      <c r="E13" s="83"/>
      <c r="F13" s="68">
        <f t="shared" si="0"/>
        <v>296</v>
      </c>
      <c r="G13" s="69">
        <f t="shared" si="1"/>
        <v>296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303.3</v>
      </c>
      <c r="E14" s="83"/>
      <c r="F14" s="68">
        <f t="shared" si="0"/>
        <v>303.3</v>
      </c>
      <c r="G14" s="69">
        <f t="shared" si="1"/>
        <v>303.3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>
        <v>303.3</v>
      </c>
      <c r="E17" s="83"/>
      <c r="F17" s="68">
        <f t="shared" si="0"/>
        <v>303.3</v>
      </c>
      <c r="G17" s="69">
        <f t="shared" si="1"/>
        <v>0</v>
      </c>
      <c r="H17" s="69">
        <f t="shared" si="2"/>
        <v>0</v>
      </c>
      <c r="I17" s="69">
        <f t="shared" si="3"/>
        <v>303.3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276.2</v>
      </c>
      <c r="E20" s="83"/>
      <c r="F20" s="68">
        <f t="shared" si="0"/>
        <v>276.2</v>
      </c>
      <c r="G20" s="69">
        <f t="shared" si="1"/>
        <v>0</v>
      </c>
      <c r="H20" s="69">
        <f t="shared" si="2"/>
        <v>0</v>
      </c>
      <c r="I20" s="69">
        <f t="shared" si="3"/>
        <v>276.2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>
        <v>305.8</v>
      </c>
      <c r="E21" s="83"/>
      <c r="F21" s="68">
        <f t="shared" si="0"/>
        <v>305.8</v>
      </c>
      <c r="G21" s="69">
        <f t="shared" si="1"/>
        <v>0</v>
      </c>
      <c r="H21" s="69">
        <f t="shared" si="2"/>
        <v>0</v>
      </c>
      <c r="I21" s="69">
        <f t="shared" si="3"/>
        <v>305.8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308.60000000000002</v>
      </c>
      <c r="E22" s="83"/>
      <c r="F22" s="68">
        <f t="shared" si="0"/>
        <v>308.60000000000002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301.5</v>
      </c>
      <c r="E23" s="83"/>
      <c r="F23" s="68">
        <f t="shared" si="0"/>
        <v>301.5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305.89999999999998</v>
      </c>
      <c r="E24" s="83"/>
      <c r="F24" s="68">
        <f t="shared" si="0"/>
        <v>305.89999999999998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298.2</v>
      </c>
      <c r="E26" s="83"/>
      <c r="F26" s="68">
        <f t="shared" si="0"/>
        <v>298.2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298.2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298.10000000000002</v>
      </c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312.10000000000002</v>
      </c>
      <c r="E28" s="83"/>
      <c r="F28" s="68">
        <f t="shared" si="0"/>
        <v>312.10000000000002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300.10000000000002</v>
      </c>
      <c r="E29" s="83"/>
      <c r="F29" s="68">
        <f t="shared" si="0"/>
        <v>300.10000000000002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314.3</v>
      </c>
      <c r="E30" s="83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300.10000000000002</v>
      </c>
      <c r="E31" s="83"/>
      <c r="F31" s="68">
        <f t="shared" si="0"/>
        <v>300.10000000000002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298.3</v>
      </c>
      <c r="E34" s="83"/>
      <c r="F34" s="68">
        <f t="shared" si="0"/>
        <v>298.3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298.3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303.5</v>
      </c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304.3</v>
      </c>
      <c r="E38" s="83"/>
      <c r="F38" s="68">
        <f t="shared" si="0"/>
        <v>304.3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>
        <v>293.2</v>
      </c>
      <c r="E40" s="83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904.6</v>
      </c>
      <c r="H46" s="69">
        <f>SUM(H10:H45)</f>
        <v>4</v>
      </c>
      <c r="I46" s="69">
        <f>LARGE(I10:I45,1)+LARGE(I10:I45,2)+LARGE(I10:I45,3)</f>
        <v>885.3</v>
      </c>
      <c r="J46" s="69">
        <f>SUM(J10:J45)</f>
        <v>4</v>
      </c>
      <c r="K46" s="69">
        <f>LARGE(K10:K45,1)+LARGE(K10:K45,2)+LARGE(K10:K45,3)</f>
        <v>916</v>
      </c>
      <c r="L46" s="69">
        <f>SUM(L10:L45)</f>
        <v>4</v>
      </c>
      <c r="M46" s="69">
        <f>LARGE(M10:M45,1)+LARGE(M10:M45,2)+LARGE(M10:M45,3)</f>
        <v>926.50000000000011</v>
      </c>
      <c r="N46" s="69">
        <f>SUM(N10:N45)</f>
        <v>4</v>
      </c>
      <c r="O46" s="69">
        <f>LARGE(O10:O45,1)+LARGE(O10:O45,2)+LARGE(O10:O45,3)</f>
        <v>914.30000000000007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Übersicht!O4</f>
        <v>Rastdorf</v>
      </c>
      <c r="X1" s="180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915.6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Übersicht!O3</f>
        <v>08.03.26</v>
      </c>
      <c r="X2" s="180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893.6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916.10000000000014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922.50000000000011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93" t="s">
        <v>133</v>
      </c>
      <c r="X5" s="192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924.2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134</v>
      </c>
      <c r="X6" s="19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2" t="s">
        <v>59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94"/>
      <c r="E10" s="195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94">
        <v>310.7</v>
      </c>
      <c r="E11" s="195"/>
      <c r="F11" s="68">
        <f t="shared" ref="F11:F45" si="0">IF(E11="x","0",D11)</f>
        <v>310.7</v>
      </c>
      <c r="G11" s="69">
        <f t="shared" ref="G11:G45" si="1">IF(C11=$B$2,F11,0)</f>
        <v>310.7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94">
        <v>300.10000000000002</v>
      </c>
      <c r="E12" s="195"/>
      <c r="F12" s="68">
        <f t="shared" si="0"/>
        <v>300.10000000000002</v>
      </c>
      <c r="G12" s="69">
        <f t="shared" si="1"/>
        <v>300.10000000000002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94">
        <v>291</v>
      </c>
      <c r="E13" s="195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94">
        <v>304.8</v>
      </c>
      <c r="E14" s="195"/>
      <c r="F14" s="68">
        <f t="shared" si="0"/>
        <v>304.8</v>
      </c>
      <c r="G14" s="69">
        <f t="shared" si="1"/>
        <v>304.8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94"/>
      <c r="E15" s="195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94">
        <v>296.89999999999998</v>
      </c>
      <c r="E16" s="195"/>
      <c r="F16" s="68">
        <f t="shared" si="0"/>
        <v>296.89999999999998</v>
      </c>
      <c r="G16" s="69">
        <f t="shared" si="1"/>
        <v>0</v>
      </c>
      <c r="H16" s="69">
        <f t="shared" si="2"/>
        <v>0</v>
      </c>
      <c r="I16" s="69">
        <f t="shared" si="3"/>
        <v>296.89999999999998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94">
        <v>297</v>
      </c>
      <c r="E17" s="195"/>
      <c r="F17" s="68">
        <f t="shared" si="0"/>
        <v>297</v>
      </c>
      <c r="G17" s="69">
        <f t="shared" si="1"/>
        <v>0</v>
      </c>
      <c r="H17" s="69">
        <f t="shared" si="2"/>
        <v>0</v>
      </c>
      <c r="I17" s="69">
        <f t="shared" si="3"/>
        <v>297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94"/>
      <c r="E18" s="195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94">
        <v>299.7</v>
      </c>
      <c r="E19" s="195"/>
      <c r="F19" s="68">
        <f t="shared" si="0"/>
        <v>299.7</v>
      </c>
      <c r="G19" s="69">
        <f t="shared" si="1"/>
        <v>0</v>
      </c>
      <c r="H19" s="69">
        <f t="shared" si="2"/>
        <v>0</v>
      </c>
      <c r="I19" s="69">
        <f t="shared" si="3"/>
        <v>299.7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94"/>
      <c r="E20" s="195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94"/>
      <c r="E21" s="195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94">
        <v>304.60000000000002</v>
      </c>
      <c r="E22" s="195"/>
      <c r="F22" s="68">
        <f t="shared" si="0"/>
        <v>304.60000000000002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94">
        <v>299.7</v>
      </c>
      <c r="E23" s="195" t="s">
        <v>103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94">
        <v>307.3</v>
      </c>
      <c r="E24" s="195"/>
      <c r="F24" s="68">
        <f t="shared" si="0"/>
        <v>307.3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94"/>
      <c r="E25" s="195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94"/>
      <c r="E26" s="195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94">
        <v>304.2</v>
      </c>
      <c r="E27" s="195"/>
      <c r="F27" s="68">
        <f t="shared" si="0"/>
        <v>304.2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304.2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94">
        <v>311.3</v>
      </c>
      <c r="E28" s="195"/>
      <c r="F28" s="68">
        <f t="shared" si="0"/>
        <v>311.3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94">
        <v>298.60000000000002</v>
      </c>
      <c r="E29" s="195"/>
      <c r="F29" s="68">
        <f t="shared" si="0"/>
        <v>298.60000000000002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298.60000000000002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94">
        <v>312.60000000000002</v>
      </c>
      <c r="E30" s="195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94">
        <v>296</v>
      </c>
      <c r="E31" s="195" t="s">
        <v>103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94"/>
      <c r="E32" s="195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94"/>
      <c r="E33" s="195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94">
        <v>307.2</v>
      </c>
      <c r="E34" s="195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94">
        <v>309</v>
      </c>
      <c r="E35" s="195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94">
        <v>297.60000000000002</v>
      </c>
      <c r="E36" s="195" t="s">
        <v>103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94">
        <v>301.5</v>
      </c>
      <c r="E37" s="195"/>
      <c r="F37" s="68">
        <f t="shared" si="0"/>
        <v>301.5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94">
        <v>313.7</v>
      </c>
      <c r="E38" s="195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94"/>
      <c r="E39" s="195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94"/>
      <c r="E40" s="195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4"/>
      <c r="E41" s="195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4"/>
      <c r="E42" s="195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4"/>
      <c r="E43" s="195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4"/>
      <c r="E44" s="195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4"/>
      <c r="E45" s="195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915.6</v>
      </c>
      <c r="H46" s="69">
        <f>SUM(H10:H45)</f>
        <v>3</v>
      </c>
      <c r="I46" s="69">
        <f>LARGE(I10:I45,1)+LARGE(I10:I45,2)+LARGE(I10:I45,3)</f>
        <v>893.6</v>
      </c>
      <c r="J46" s="69">
        <f>SUM(J10:J45)</f>
        <v>3</v>
      </c>
      <c r="K46" s="69">
        <f>LARGE(K10:K45,1)+LARGE(K10:K45,2)+LARGE(K10:K45,3)</f>
        <v>916.10000000000014</v>
      </c>
      <c r="L46" s="69">
        <f>SUM(L10:L45)</f>
        <v>3</v>
      </c>
      <c r="M46" s="69">
        <f>LARGE(M10:M45,1)+LARGE(M10:M45,2)+LARGE(M10:M45,3)</f>
        <v>922.50000000000011</v>
      </c>
      <c r="N46" s="69">
        <f>SUM(N10:N45)</f>
        <v>3</v>
      </c>
      <c r="O46" s="69">
        <f>LARGE(O10:O45,1)+LARGE(O10:O45,2)+LARGE(O10:O45,3)</f>
        <v>924.2</v>
      </c>
      <c r="P46" s="69">
        <f>SUM(P10:P45)</f>
        <v>3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58</v>
      </c>
    </row>
  </sheetData>
  <sheetProtection algorithmName="SHA-512" hashValue="MdA0NrW4Vw/yp7EU2L/93ZWiZ+k/fH7YPJL2X+okvTzZQsdLJ4Bc5hO0Li+KseavK6TRXMtHP+e9vPe/ksHpug==" saltValue="vNmbZNW2aym9MbqJJm9+4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Übersicht!P4</f>
        <v>Breddenberg</v>
      </c>
      <c r="X1" s="180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Übersicht!P3</f>
        <v>22.03.26</v>
      </c>
      <c r="X2" s="180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2" t="s">
        <v>59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5</v>
      </c>
      <c r="AA46" s="71"/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>
        <f>Übersicht!Q4</f>
        <v>0</v>
      </c>
      <c r="X1" s="180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Übersicht!Q3</f>
        <v>19.04.26</v>
      </c>
      <c r="X2" s="180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2" t="s">
        <v>59</v>
      </c>
      <c r="X7" s="18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5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Werlte II</v>
      </c>
      <c r="C2" s="134"/>
      <c r="D2" s="187" t="s">
        <v>56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Eisten II</v>
      </c>
      <c r="C3" s="128"/>
      <c r="D3" s="187" t="str">
        <f>Übersicht!M1</f>
        <v>5. Kreisklasse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Spahnharrenstätte IV</v>
      </c>
      <c r="C4" s="128"/>
      <c r="D4" s="187" t="str">
        <f>Übersicht!P1</f>
        <v>Damen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Rastdorf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Breddenberg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Markus, Laura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 xml:space="preserve">Brake, Mareike 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 xml:space="preserve">Jansen, Lea Marie 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 xml:space="preserve">Renken, Julia 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 xml:space="preserve">Ubben, Carina 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 xml:space="preserve">Windhaus, Christina </v>
      </c>
      <c r="C16" s="135" t="str">
        <f>'Wettkampf 1'!C16</f>
        <v>Eisten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 xml:space="preserve">Schaper, Stefanie </v>
      </c>
      <c r="C17" s="135" t="str">
        <f>'Wettkampf 1'!C17</f>
        <v>Eisten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 xml:space="preserve">Hensen, Maike </v>
      </c>
      <c r="C18" s="135" t="str">
        <f>'Wettkampf 1'!C18</f>
        <v>Eisten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 xml:space="preserve">Koldemeyer, Ina </v>
      </c>
      <c r="C19" s="135" t="str">
        <f>'Wettkampf 1'!C19</f>
        <v>Eisten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 xml:space="preserve">Vorholt Ina </v>
      </c>
      <c r="C20" s="135" t="str">
        <f>'Wettkampf 1'!C20</f>
        <v>Eisten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Wendeln Paula</v>
      </c>
      <c r="C21" s="135" t="str">
        <f>'Wettkampf 1'!C21</f>
        <v>Eisten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Specker, Anja</v>
      </c>
      <c r="C22" s="135" t="str">
        <f>'Wettkampf 1'!C22</f>
        <v>Spahnharrenstätte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 xml:space="preserve">Steenken, Stefanie </v>
      </c>
      <c r="C23" s="135" t="str">
        <f>'Wettkampf 1'!C23</f>
        <v>Spahnharrenstätte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 xml:space="preserve">Tälkers, Kirsten </v>
      </c>
      <c r="C24" s="135" t="str">
        <f>'Wettkampf 1'!C24</f>
        <v>Spahnharrenstätte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Ahrens, Anne</v>
      </c>
      <c r="C25" s="135" t="str">
        <f>'Wettkampf 1'!C25</f>
        <v>Spahnharrenstätte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Rüdebusch Katrin</v>
      </c>
      <c r="C26" s="135" t="str">
        <f>'Wettkampf 1'!C26</f>
        <v>Spahnharrenstätte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Pülsken Lisa</v>
      </c>
      <c r="C27" s="135" t="str">
        <f>'Wettkampf 1'!C27</f>
        <v>Spahnharrenstätte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 xml:space="preserve">Sommerfeld, Aiden </v>
      </c>
      <c r="C28" s="135" t="str">
        <f>'Wettkampf 1'!C28</f>
        <v>Rastdorf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Sommerfeld, Silke</v>
      </c>
      <c r="C29" s="135" t="str">
        <f>'Wettkampf 1'!C29</f>
        <v>Rastdorf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Hamann, Natascha</v>
      </c>
      <c r="C30" s="135" t="str">
        <f>'Wettkampf 1'!C30</f>
        <v>Rastdorf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Knoll Meike</v>
      </c>
      <c r="C31" s="135" t="str">
        <f>'Wettkampf 1'!C31</f>
        <v>Rastdorf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Rastdorf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Rastdorf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Hömmen, Wiebke</v>
      </c>
      <c r="C34" s="135" t="str">
        <f>'Wettkampf 1'!C34</f>
        <v>Breddenberg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Plüster, Lisa</v>
      </c>
      <c r="C35" s="135" t="str">
        <f>'Wettkampf 1'!C35</f>
        <v>Breddenberg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 xml:space="preserve">Strack, Eva-Maria </v>
      </c>
      <c r="C36" s="135" t="str">
        <f>'Wettkampf 1'!C36</f>
        <v>Breddenberg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 xml:space="preserve">Achert, Denise </v>
      </c>
      <c r="C37" s="135" t="str">
        <f>'Wettkampf 1'!C37</f>
        <v>Breddenberg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 xml:space="preserve">Hanneken, Svenja </v>
      </c>
      <c r="C38" s="135" t="str">
        <f>'Wettkampf 1'!C38</f>
        <v>Breddenberg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Gebken, Jasmin</v>
      </c>
      <c r="C39" s="135" t="str">
        <f>'Wettkampf 1'!C39</f>
        <v>Breddenberg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Lara Bartels</v>
      </c>
      <c r="C40" s="135" t="str">
        <f>'Wettkampf 1'!C40</f>
        <v>Eisten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7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56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6" t="s">
        <v>117</v>
      </c>
      <c r="B2" s="95" t="str">
        <f>VLOOKUP(A2,'Wettkampf 1'!$B$10:$C$45,2,FALSE)</f>
        <v>Rastdorf I</v>
      </c>
      <c r="C2" s="9">
        <f>VLOOKUP(A2,'Wettkampf 1'!$B$10:$D$45,3,FALSE)</f>
        <v>315.60000000000002</v>
      </c>
      <c r="D2" s="9">
        <f>VLOOKUP($A2,'2'!$B$10:$D$45,3,FALSE)</f>
        <v>309.60000000000002</v>
      </c>
      <c r="E2" s="9">
        <f>VLOOKUP($A2,'3'!$B$10:$D$45,3,FALSE)</f>
        <v>313.89999999999998</v>
      </c>
      <c r="F2" s="9">
        <f>VLOOKUP($A2,'4'!$B$10:$D$45,3,FALSE)</f>
        <v>314.39999999999998</v>
      </c>
      <c r="G2" s="9">
        <f>VLOOKUP($A2,'5'!$B$10:$D$45,3,FALSE)</f>
        <v>315.2</v>
      </c>
      <c r="H2" s="9">
        <f>VLOOKUP($A2,'6'!$B$10:$D$45,3,FALSE)</f>
        <v>0</v>
      </c>
      <c r="I2" s="9">
        <f>IF(J2 &gt; 0,K2/J2,0)</f>
        <v>313.74</v>
      </c>
      <c r="J2" s="9">
        <f>VLOOKUP(A2,Formelhilfe!$A$9:$H$44,8,FALSE)</f>
        <v>5</v>
      </c>
      <c r="K2" s="10">
        <f>SUM(C2:H2)</f>
        <v>1568.7</v>
      </c>
      <c r="L2" s="9">
        <f>VLOOKUP($A2,'7'!$B$10:$D$45,3,FALSE)</f>
        <v>311.60000000000002</v>
      </c>
      <c r="M2" s="9">
        <f>VLOOKUP($A2,'8'!$B$10:$D$45,3,FALSE)</f>
        <v>313.10000000000002</v>
      </c>
      <c r="N2" s="9">
        <f>VLOOKUP($A2,'9'!$B$10:$D$45,3,FALSE)</f>
        <v>312.10000000000002</v>
      </c>
      <c r="O2" s="9">
        <f>VLOOKUP($A2,'10'!$B$10:$D$45,3,FALSE)</f>
        <v>311.3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312.02500000000003</v>
      </c>
      <c r="S2" s="9">
        <f>VLOOKUP(A2,Formelhilfe!$A$9:$O$44,15,FALSE)</f>
        <v>4</v>
      </c>
      <c r="T2" s="10">
        <f>SUM(L2:Q2)</f>
        <v>1248.1000000000001</v>
      </c>
      <c r="U2" s="10">
        <f>IF(V2&gt;0,W2/V2,0)</f>
        <v>312.97777777777782</v>
      </c>
      <c r="V2" s="9">
        <f>VLOOKUP(A2,Formelhilfe!$A$9:$P$44,16,FALSE)</f>
        <v>9</v>
      </c>
      <c r="W2" s="11">
        <f>SUM(C2:H2,L2:Q2)</f>
        <v>2816.8</v>
      </c>
    </row>
    <row r="3" spans="1:23" ht="20.25" customHeight="1" x14ac:dyDescent="0.5">
      <c r="A3" s="196" t="s">
        <v>119</v>
      </c>
      <c r="B3" s="95" t="str">
        <f>VLOOKUP(A3,'Wettkampf 1'!$B$10:$C$45,2,FALSE)</f>
        <v>Rastdorf I</v>
      </c>
      <c r="C3" s="9">
        <f>VLOOKUP(A3,'Wettkampf 1'!$B$10:$D$45,3,FALSE)</f>
        <v>313.89999999999998</v>
      </c>
      <c r="D3" s="9">
        <f>VLOOKUP($A3,'2'!$B$10:$D$45,3,FALSE)</f>
        <v>314.3</v>
      </c>
      <c r="E3" s="9">
        <f>VLOOKUP($A3,'3'!$B$10:$D$45,3,FALSE)</f>
        <v>310</v>
      </c>
      <c r="F3" s="9">
        <f>VLOOKUP($A3,'4'!$B$10:$D$45,3,FALSE)</f>
        <v>309.7</v>
      </c>
      <c r="G3" s="9">
        <f>VLOOKUP($A3,'5'!$B$10:$D$45,3,FALSE)</f>
        <v>311.5</v>
      </c>
      <c r="H3" s="9">
        <f>VLOOKUP($A3,'6'!$B$10:$D$45,3,FALSE)</f>
        <v>0</v>
      </c>
      <c r="I3" s="9">
        <f>IF(J3 &gt; 0,K3/J3,0)</f>
        <v>311.88</v>
      </c>
      <c r="J3" s="9">
        <f>VLOOKUP(A3,Formelhilfe!$A$9:$H$44,8,FALSE)</f>
        <v>5</v>
      </c>
      <c r="K3" s="10">
        <f>SUM(C3:H3)</f>
        <v>1559.4</v>
      </c>
      <c r="L3" s="9">
        <f>VLOOKUP($A3,'7'!$B$10:$D$45,3,FALSE)</f>
        <v>312.3</v>
      </c>
      <c r="M3" s="9">
        <f>VLOOKUP($A3,'8'!$B$10:$D$45,3,FALSE)</f>
        <v>304.7</v>
      </c>
      <c r="N3" s="9">
        <f>VLOOKUP($A3,'9'!$B$10:$D$45,3,FALSE)</f>
        <v>314.3</v>
      </c>
      <c r="O3" s="9">
        <f>VLOOKUP($A3,'10'!$B$10:$D$45,3,FALSE)</f>
        <v>312.60000000000002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310.97500000000002</v>
      </c>
      <c r="S3" s="9">
        <f>VLOOKUP(A3,Formelhilfe!$A$9:$O$44,15,FALSE)</f>
        <v>4</v>
      </c>
      <c r="T3" s="10">
        <f>SUM(L3:Q3)</f>
        <v>1243.9000000000001</v>
      </c>
      <c r="U3" s="10">
        <f>IF(V3&gt;0,W3/V3,0)</f>
        <v>311.47777777777782</v>
      </c>
      <c r="V3" s="9">
        <f>VLOOKUP(A3,Formelhilfe!$A$9:$P$44,16,FALSE)</f>
        <v>9</v>
      </c>
      <c r="W3" s="11">
        <f>SUM(C3:H3,L3:Q3)</f>
        <v>2803.3</v>
      </c>
    </row>
    <row r="4" spans="1:23" ht="20.25" customHeight="1" x14ac:dyDescent="0.5">
      <c r="A4" s="196" t="s">
        <v>104</v>
      </c>
      <c r="B4" s="95" t="str">
        <f>VLOOKUP(A4,'Wettkampf 1'!$B$10:$C$45,2,FALSE)</f>
        <v>Werlte II</v>
      </c>
      <c r="C4" s="9">
        <f>VLOOKUP(A4,'Wettkampf 1'!$B$10:$D$45,3,FALSE)</f>
        <v>311.39999999999998</v>
      </c>
      <c r="D4" s="9">
        <f>VLOOKUP($A4,'2'!$B$10:$D$45,3,FALSE)</f>
        <v>311.39999999999998</v>
      </c>
      <c r="E4" s="9">
        <f>VLOOKUP($A4,'3'!$B$10:$D$45,3,FALSE)</f>
        <v>311</v>
      </c>
      <c r="F4" s="9">
        <f>VLOOKUP($A4,'4'!$B$10:$D$45,3,FALSE)</f>
        <v>309</v>
      </c>
      <c r="G4" s="9">
        <f>VLOOKUP($A4,'5'!$B$10:$D$45,3,FALSE)</f>
        <v>314.2</v>
      </c>
      <c r="H4" s="9">
        <f>VLOOKUP($A4,'6'!$B$10:$D$45,3,FALSE)</f>
        <v>0</v>
      </c>
      <c r="I4" s="9">
        <f>IF(J4 &gt; 0,K4/J4,0)</f>
        <v>311.39999999999998</v>
      </c>
      <c r="J4" s="9">
        <f>VLOOKUP(A4,Formelhilfe!$A$9:$H$44,8,FALSE)</f>
        <v>5</v>
      </c>
      <c r="K4" s="10">
        <f>SUM(C4:H4)</f>
        <v>1557</v>
      </c>
      <c r="L4" s="9">
        <f>VLOOKUP($A4,'7'!$B$10:$D$45,3,FALSE)</f>
        <v>311.60000000000002</v>
      </c>
      <c r="M4" s="9">
        <f>VLOOKUP($A4,'8'!$B$10:$D$45,3,FALSE)</f>
        <v>310.39999999999998</v>
      </c>
      <c r="N4" s="9">
        <f>VLOOKUP($A4,'9'!$B$10:$D$45,3,FALSE)</f>
        <v>305.3</v>
      </c>
      <c r="O4" s="9">
        <f>VLOOKUP($A4,'10'!$B$10:$D$45,3,FALSE)</f>
        <v>310.7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309.5</v>
      </c>
      <c r="S4" s="9">
        <f>VLOOKUP(A4,Formelhilfe!$A$9:$O$44,15,FALSE)</f>
        <v>4</v>
      </c>
      <c r="T4" s="10">
        <f>SUM(L4:Q4)</f>
        <v>1238</v>
      </c>
      <c r="U4" s="10">
        <f>IF(V4&gt;0,W4/V4,0)</f>
        <v>310.55555555555554</v>
      </c>
      <c r="V4" s="9">
        <f>VLOOKUP(A4,Formelhilfe!$A$9:$P$44,16,FALSE)</f>
        <v>9</v>
      </c>
      <c r="W4" s="11">
        <f>SUM(C4:H4,L4:Q4)</f>
        <v>2795</v>
      </c>
    </row>
    <row r="5" spans="1:23" ht="20.25" customHeight="1" x14ac:dyDescent="0.5">
      <c r="A5" s="196" t="s">
        <v>124</v>
      </c>
      <c r="B5" s="95" t="str">
        <f>VLOOKUP(A5,'Wettkampf 1'!$B$10:$C$45,2,FALSE)</f>
        <v>Breddenberg III</v>
      </c>
      <c r="C5" s="9">
        <f>VLOOKUP(A5,'Wettkampf 1'!$B$10:$D$45,3,FALSE)</f>
        <v>298.8</v>
      </c>
      <c r="D5" s="9">
        <f>VLOOKUP($A5,'2'!$B$10:$D$45,3,FALSE)</f>
        <v>304.10000000000002</v>
      </c>
      <c r="E5" s="9">
        <f>VLOOKUP($A5,'3'!$B$10:$D$45,3,FALSE)</f>
        <v>302.60000000000002</v>
      </c>
      <c r="F5" s="9">
        <f>VLOOKUP($A5,'4'!$B$10:$D$45,3,FALSE)</f>
        <v>302.5</v>
      </c>
      <c r="G5" s="9">
        <f>VLOOKUP($A5,'5'!$B$10:$D$45,3,FALSE)</f>
        <v>307.2</v>
      </c>
      <c r="H5" s="9">
        <f>VLOOKUP($A5,'6'!$B$10:$D$45,3,FALSE)</f>
        <v>0</v>
      </c>
      <c r="I5" s="9">
        <f>IF(J5 &gt; 0,K5/J5,0)</f>
        <v>303.04000000000002</v>
      </c>
      <c r="J5" s="9">
        <f>VLOOKUP(A5,Formelhilfe!$A$9:$H$44,8,FALSE)</f>
        <v>5</v>
      </c>
      <c r="K5" s="10">
        <f>SUM(C5:H5)</f>
        <v>1515.2</v>
      </c>
      <c r="L5" s="9">
        <f>VLOOKUP($A5,'7'!$B$10:$D$45,3,FALSE)</f>
        <v>305.5</v>
      </c>
      <c r="M5" s="9">
        <f>VLOOKUP($A5,'8'!$B$10:$D$45,3,FALSE)</f>
        <v>313.10000000000002</v>
      </c>
      <c r="N5" s="9">
        <f>VLOOKUP($A5,'9'!$B$10:$D$45,3,FALSE)</f>
        <v>304.3</v>
      </c>
      <c r="O5" s="9">
        <f>VLOOKUP($A5,'10'!$B$10:$D$45,3,FALSE)</f>
        <v>313.7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309.15000000000003</v>
      </c>
      <c r="S5" s="9">
        <f>VLOOKUP(A5,Formelhilfe!$A$9:$O$44,15,FALSE)</f>
        <v>4</v>
      </c>
      <c r="T5" s="10">
        <f>SUM(L5:Q5)</f>
        <v>1236.6000000000001</v>
      </c>
      <c r="U5" s="10">
        <f>IF(V5&gt;0,W5/V5,0)</f>
        <v>305.75555555555559</v>
      </c>
      <c r="V5" s="9">
        <f>VLOOKUP(A5,Formelhilfe!$A$9:$P$44,16,FALSE)</f>
        <v>9</v>
      </c>
      <c r="W5" s="11">
        <f>SUM(C5:H5,L5:Q5)</f>
        <v>2751.8</v>
      </c>
    </row>
    <row r="6" spans="1:23" ht="20.25" customHeight="1" x14ac:dyDescent="0.5">
      <c r="A6" s="196" t="s">
        <v>107</v>
      </c>
      <c r="B6" s="95" t="str">
        <f>VLOOKUP(A6,'Wettkampf 1'!$B$10:$C$45,2,FALSE)</f>
        <v>Werlte II</v>
      </c>
      <c r="C6" s="9">
        <f>VLOOKUP(A6,'Wettkampf 1'!$B$10:$D$45,3,FALSE)</f>
        <v>307.7</v>
      </c>
      <c r="D6" s="9">
        <f>VLOOKUP($A6,'2'!$B$10:$D$45,3,FALSE)</f>
        <v>304.10000000000002</v>
      </c>
      <c r="E6" s="9">
        <f>VLOOKUP($A6,'3'!$B$10:$D$45,3,FALSE)</f>
        <v>308.60000000000002</v>
      </c>
      <c r="F6" s="9">
        <f>VLOOKUP($A6,'4'!$B$10:$D$45,3,FALSE)</f>
        <v>308.10000000000002</v>
      </c>
      <c r="G6" s="9">
        <f>VLOOKUP($A6,'5'!$B$10:$D$45,3,FALSE)</f>
        <v>303.39999999999998</v>
      </c>
      <c r="H6" s="9">
        <f>VLOOKUP($A6,'6'!$B$10:$D$45,3,FALSE)</f>
        <v>0</v>
      </c>
      <c r="I6" s="9">
        <f>IF(J6 &gt; 0,K6/J6,0)</f>
        <v>306.38</v>
      </c>
      <c r="J6" s="9">
        <f>VLOOKUP(A6,Formelhilfe!$A$9:$H$44,8,FALSE)</f>
        <v>5</v>
      </c>
      <c r="K6" s="10">
        <f>SUM(C6:H6)</f>
        <v>1531.9</v>
      </c>
      <c r="L6" s="9">
        <f>VLOOKUP($A6,'7'!$B$10:$D$45,3,FALSE)</f>
        <v>304.60000000000002</v>
      </c>
      <c r="M6" s="9">
        <f>VLOOKUP($A6,'8'!$B$10:$D$45,3,FALSE)</f>
        <v>301.2</v>
      </c>
      <c r="N6" s="9">
        <f>VLOOKUP($A6,'9'!$B$10:$D$45,3,FALSE)</f>
        <v>303.3</v>
      </c>
      <c r="O6" s="9">
        <f>VLOOKUP($A6,'10'!$B$10:$D$45,3,FALSE)</f>
        <v>304.8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303.47499999999997</v>
      </c>
      <c r="S6" s="9">
        <f>VLOOKUP(A6,Formelhilfe!$A$9:$O$44,15,FALSE)</f>
        <v>4</v>
      </c>
      <c r="T6" s="10">
        <f>SUM(L6:Q6)</f>
        <v>1213.8999999999999</v>
      </c>
      <c r="U6" s="10">
        <f>IF(V6&gt;0,W6/V6,0)</f>
        <v>305.0888888888889</v>
      </c>
      <c r="V6" s="9">
        <f>VLOOKUP(A6,Formelhilfe!$A$9:$P$44,16,FALSE)</f>
        <v>9</v>
      </c>
      <c r="W6" s="11">
        <f>SUM(C6:H6,L6:Q6)</f>
        <v>2745.8</v>
      </c>
    </row>
    <row r="7" spans="1:23" ht="20.25" customHeight="1" x14ac:dyDescent="0.5">
      <c r="A7" s="196" t="s">
        <v>115</v>
      </c>
      <c r="B7" s="95" t="str">
        <f>VLOOKUP(A7,'Wettkampf 1'!$B$10:$C$45,2,FALSE)</f>
        <v>Spahnharrenstätte IV</v>
      </c>
      <c r="C7" s="9">
        <f>VLOOKUP(A7,'Wettkampf 1'!$B$10:$D$45,3,FALSE)</f>
        <v>299.60000000000002</v>
      </c>
      <c r="D7" s="9">
        <f>VLOOKUP($A7,'2'!$B$10:$D$45,3,FALSE)</f>
        <v>304.7</v>
      </c>
      <c r="E7" s="9">
        <f>VLOOKUP($A7,'3'!$B$10:$D$45,3,FALSE)</f>
        <v>308.5</v>
      </c>
      <c r="F7" s="9">
        <f>VLOOKUP($A7,'4'!$B$10:$D$45,3,FALSE)</f>
        <v>304.2</v>
      </c>
      <c r="G7" s="9">
        <f>VLOOKUP($A7,'5'!$B$10:$D$45,3,FALSE)</f>
        <v>299.3</v>
      </c>
      <c r="H7" s="9">
        <f>VLOOKUP($A7,'6'!$B$10:$D$45,3,FALSE)</f>
        <v>0</v>
      </c>
      <c r="I7" s="9">
        <f>IF(J7 &gt; 0,K7/J7,0)</f>
        <v>303.26</v>
      </c>
      <c r="J7" s="9">
        <f>VLOOKUP(A7,Formelhilfe!$A$9:$H$44,8,FALSE)</f>
        <v>5</v>
      </c>
      <c r="K7" s="10">
        <f>SUM(C7:H7)</f>
        <v>1516.3</v>
      </c>
      <c r="L7" s="9">
        <f>VLOOKUP($A7,'7'!$B$10:$D$45,3,FALSE)</f>
        <v>303</v>
      </c>
      <c r="M7" s="9">
        <f>VLOOKUP($A7,'8'!$B$10:$D$45,3,FALSE)</f>
        <v>303.8</v>
      </c>
      <c r="N7" s="9">
        <f>VLOOKUP($A7,'9'!$B$10:$D$45,3,FALSE)</f>
        <v>305.89999999999998</v>
      </c>
      <c r="O7" s="9">
        <f>VLOOKUP($A7,'10'!$B$10:$D$45,3,FALSE)</f>
        <v>307.3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305</v>
      </c>
      <c r="S7" s="9">
        <f>VLOOKUP(A7,Formelhilfe!$A$9:$O$44,15,FALSE)</f>
        <v>4</v>
      </c>
      <c r="T7" s="10">
        <f>SUM(L7:Q7)</f>
        <v>1220</v>
      </c>
      <c r="U7" s="10">
        <f>IF(V7&gt;0,W7/V7,0)</f>
        <v>304.03333333333336</v>
      </c>
      <c r="V7" s="9">
        <f>VLOOKUP(A7,Formelhilfe!$A$9:$P$44,16,FALSE)</f>
        <v>9</v>
      </c>
      <c r="W7" s="11">
        <f>SUM(C7:H7,L7:Q7)</f>
        <v>2736.3</v>
      </c>
    </row>
    <row r="8" spans="1:23" ht="20.25" customHeight="1" x14ac:dyDescent="0.5">
      <c r="A8" s="196" t="s">
        <v>122</v>
      </c>
      <c r="B8" s="95" t="str">
        <f>VLOOKUP(A8,'Wettkampf 1'!$B$10:$C$45,2,FALSE)</f>
        <v>Breddenberg III</v>
      </c>
      <c r="C8" s="9">
        <f>VLOOKUP(A8,'Wettkampf 1'!$B$10:$D$45,3,FALSE)</f>
        <v>305</v>
      </c>
      <c r="D8" s="9">
        <f>VLOOKUP($A8,'2'!$B$10:$D$45,3,FALSE)</f>
        <v>307.10000000000002</v>
      </c>
      <c r="E8" s="9">
        <f>VLOOKUP($A8,'3'!$B$10:$D$45,3,FALSE)</f>
        <v>303.3</v>
      </c>
      <c r="F8" s="9">
        <f>VLOOKUP($A8,'4'!$B$10:$D$45,3,FALSE)</f>
        <v>307.2</v>
      </c>
      <c r="G8" s="9">
        <f>VLOOKUP($A8,'5'!$B$10:$D$45,3,FALSE)</f>
        <v>303.10000000000002</v>
      </c>
      <c r="H8" s="9">
        <f>VLOOKUP($A8,'6'!$B$10:$D$45,3,FALSE)</f>
        <v>0</v>
      </c>
      <c r="I8" s="9">
        <f>IF(J8 &gt; 0,K8/J8,0)</f>
        <v>305.14000000000004</v>
      </c>
      <c r="J8" s="9">
        <f>VLOOKUP(A8,Formelhilfe!$A$9:$H$44,8,FALSE)</f>
        <v>5</v>
      </c>
      <c r="K8" s="10">
        <f>SUM(C8:H8)</f>
        <v>1525.7000000000003</v>
      </c>
      <c r="L8" s="9">
        <f>VLOOKUP($A8,'7'!$B$10:$D$45,3,FALSE)</f>
        <v>307.39999999999998</v>
      </c>
      <c r="M8" s="9">
        <f>VLOOKUP($A8,'8'!$B$10:$D$45,3,FALSE)</f>
        <v>303.2</v>
      </c>
      <c r="N8" s="9">
        <f>VLOOKUP($A8,'9'!$B$10:$D$45,3,FALSE)</f>
        <v>301.10000000000002</v>
      </c>
      <c r="O8" s="9">
        <f>VLOOKUP($A8,'10'!$B$10:$D$45,3,FALSE)</f>
        <v>297.60000000000002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302.32499999999999</v>
      </c>
      <c r="S8" s="9">
        <f>VLOOKUP(A8,Formelhilfe!$A$9:$O$44,15,FALSE)</f>
        <v>4</v>
      </c>
      <c r="T8" s="10">
        <f>SUM(L8:Q8)</f>
        <v>1209.3</v>
      </c>
      <c r="U8" s="10">
        <f>IF(V8&gt;0,W8/V8,0)</f>
        <v>303.88888888888891</v>
      </c>
      <c r="V8" s="9">
        <f>VLOOKUP(A8,Formelhilfe!$A$9:$P$44,16,FALSE)</f>
        <v>9</v>
      </c>
      <c r="W8" s="11">
        <f>SUM(C8:H8,L8:Q8)</f>
        <v>2735</v>
      </c>
    </row>
    <row r="9" spans="1:23" ht="20.25" customHeight="1" x14ac:dyDescent="0.5">
      <c r="A9" s="196" t="s">
        <v>123</v>
      </c>
      <c r="B9" s="95" t="str">
        <f>VLOOKUP(A9,'Wettkampf 1'!$B$10:$C$45,2,FALSE)</f>
        <v>Breddenberg III</v>
      </c>
      <c r="C9" s="9">
        <f>VLOOKUP(A9,'Wettkampf 1'!$B$10:$D$45,3,FALSE)</f>
        <v>301.60000000000002</v>
      </c>
      <c r="D9" s="9">
        <f>VLOOKUP($A9,'2'!$B$10:$D$45,3,FALSE)</f>
        <v>300.3</v>
      </c>
      <c r="E9" s="9">
        <f>VLOOKUP($A9,'3'!$B$10:$D$45,3,FALSE)</f>
        <v>299.5</v>
      </c>
      <c r="F9" s="9">
        <f>VLOOKUP($A9,'4'!$B$10:$D$45,3,FALSE)</f>
        <v>299.7</v>
      </c>
      <c r="G9" s="9">
        <f>VLOOKUP($A9,'5'!$B$10:$D$45,3,FALSE)</f>
        <v>306.39999999999998</v>
      </c>
      <c r="H9" s="9">
        <f>VLOOKUP($A9,'6'!$B$10:$D$45,3,FALSE)</f>
        <v>0</v>
      </c>
      <c r="I9" s="9">
        <f>IF(J9 &gt; 0,K9/J9,0)</f>
        <v>301.5</v>
      </c>
      <c r="J9" s="9">
        <f>VLOOKUP(A9,Formelhilfe!$A$9:$H$44,8,FALSE)</f>
        <v>5</v>
      </c>
      <c r="K9" s="10">
        <f>SUM(C9:H9)</f>
        <v>1507.5</v>
      </c>
      <c r="L9" s="9">
        <f>VLOOKUP($A9,'7'!$B$10:$D$45,3,FALSE)</f>
        <v>301.7</v>
      </c>
      <c r="M9" s="9">
        <f>VLOOKUP($A9,'8'!$B$10:$D$45,3,FALSE)</f>
        <v>306.3</v>
      </c>
      <c r="N9" s="9">
        <f>VLOOKUP($A9,'9'!$B$10:$D$45,3,FALSE)</f>
        <v>303.5</v>
      </c>
      <c r="O9" s="9">
        <f>VLOOKUP($A9,'10'!$B$10:$D$45,3,FALSE)</f>
        <v>301.5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303.25</v>
      </c>
      <c r="S9" s="9">
        <f>VLOOKUP(A9,Formelhilfe!$A$9:$O$44,15,FALSE)</f>
        <v>4</v>
      </c>
      <c r="T9" s="10">
        <f>SUM(L9:Q9)</f>
        <v>1213</v>
      </c>
      <c r="U9" s="10">
        <f>IF(V9&gt;0,W9/V9,0)</f>
        <v>302.27777777777777</v>
      </c>
      <c r="V9" s="9">
        <f>VLOOKUP(A9,Formelhilfe!$A$9:$P$44,16,FALSE)</f>
        <v>9</v>
      </c>
      <c r="W9" s="11">
        <f>SUM(C9:H9,L9:Q9)</f>
        <v>2720.5</v>
      </c>
    </row>
    <row r="10" spans="1:23" ht="20.25" customHeight="1" x14ac:dyDescent="0.5">
      <c r="A10" s="196" t="s">
        <v>118</v>
      </c>
      <c r="B10" s="95" t="str">
        <f>VLOOKUP(A10,'Wettkampf 1'!$B$10:$C$45,2,FALSE)</f>
        <v>Rastdorf I</v>
      </c>
      <c r="C10" s="9">
        <f>VLOOKUP(A10,'Wettkampf 1'!$B$10:$D$45,3,FALSE)</f>
        <v>293.60000000000002</v>
      </c>
      <c r="D10" s="9">
        <f>VLOOKUP($A10,'2'!$B$10:$D$45,3,FALSE)</f>
        <v>297.8</v>
      </c>
      <c r="E10" s="9">
        <f>VLOOKUP($A10,'3'!$B$10:$D$45,3,FALSE)</f>
        <v>301.5</v>
      </c>
      <c r="F10" s="9">
        <f>VLOOKUP($A10,'4'!$B$10:$D$45,3,FALSE)</f>
        <v>289.7</v>
      </c>
      <c r="G10" s="9">
        <f>VLOOKUP($A10,'5'!$B$10:$D$45,3,FALSE)</f>
        <v>301.3</v>
      </c>
      <c r="H10" s="9">
        <f>VLOOKUP($A10,'6'!$B$10:$D$45,3,FALSE)</f>
        <v>0</v>
      </c>
      <c r="I10" s="9">
        <f>IF(J10 &gt; 0,K10/J10,0)</f>
        <v>296.78000000000003</v>
      </c>
      <c r="J10" s="9">
        <f>VLOOKUP(A10,Formelhilfe!$A$9:$H$44,8,FALSE)</f>
        <v>5</v>
      </c>
      <c r="K10" s="10">
        <f>SUM(C10:H10)</f>
        <v>1483.9</v>
      </c>
      <c r="L10" s="9">
        <f>VLOOKUP($A10,'7'!$B$10:$D$45,3,FALSE)</f>
        <v>288.2</v>
      </c>
      <c r="M10" s="9">
        <f>VLOOKUP($A10,'8'!$B$10:$D$45,3,FALSE)</f>
        <v>300.89999999999998</v>
      </c>
      <c r="N10" s="9">
        <f>VLOOKUP($A10,'9'!$B$10:$D$45,3,FALSE)</f>
        <v>300.10000000000002</v>
      </c>
      <c r="O10" s="9">
        <f>VLOOKUP($A10,'10'!$B$10:$D$45,3,FALSE)</f>
        <v>298.60000000000002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296.95</v>
      </c>
      <c r="S10" s="9">
        <f>VLOOKUP(A10,Formelhilfe!$A$9:$O$44,15,FALSE)</f>
        <v>4</v>
      </c>
      <c r="T10" s="10">
        <f>SUM(L10:Q10)</f>
        <v>1187.8</v>
      </c>
      <c r="U10" s="10">
        <f>IF(V10&gt;0,W10/V10,0)</f>
        <v>296.85555555555555</v>
      </c>
      <c r="V10" s="9">
        <f>VLOOKUP(A10,Formelhilfe!$A$9:$P$44,16,FALSE)</f>
        <v>9</v>
      </c>
      <c r="W10" s="11">
        <f>SUM(C10:H10,L10:Q10)</f>
        <v>2671.7</v>
      </c>
    </row>
    <row r="11" spans="1:23" ht="20.25" customHeight="1" x14ac:dyDescent="0.5">
      <c r="A11" s="196" t="s">
        <v>106</v>
      </c>
      <c r="B11" s="95" t="str">
        <f>VLOOKUP(A11,'Wettkampf 1'!$B$10:$C$45,2,FALSE)</f>
        <v>Werlte II</v>
      </c>
      <c r="C11" s="9">
        <f>VLOOKUP(A11,'Wettkampf 1'!$B$10:$D$45,3,FALSE)</f>
        <v>308.2</v>
      </c>
      <c r="D11" s="9">
        <f>VLOOKUP($A11,'2'!$B$10:$D$45,3,FALSE)</f>
        <v>305.8</v>
      </c>
      <c r="E11" s="9">
        <f>VLOOKUP($A11,'3'!$B$10:$D$45,3,FALSE)</f>
        <v>305.89999999999998</v>
      </c>
      <c r="F11" s="9">
        <f>VLOOKUP($A11,'4'!$B$10:$D$45,3,FALSE)</f>
        <v>295.3</v>
      </c>
      <c r="G11" s="9">
        <f>VLOOKUP($A11,'5'!$B$10:$D$45,3,FALSE)</f>
        <v>273</v>
      </c>
      <c r="H11" s="9">
        <f>VLOOKUP($A11,'6'!$B$10:$D$45,3,FALSE)</f>
        <v>0</v>
      </c>
      <c r="I11" s="9">
        <f>IF(J11 &gt; 0,K11/J11,0)</f>
        <v>297.64</v>
      </c>
      <c r="J11" s="9">
        <f>VLOOKUP(A11,Formelhilfe!$A$9:$H$44,8,FALSE)</f>
        <v>5</v>
      </c>
      <c r="K11" s="10">
        <f>SUM(C11:H11)</f>
        <v>1488.2</v>
      </c>
      <c r="L11" s="9">
        <f>VLOOKUP($A11,'7'!$B$10:$D$45,3,FALSE)</f>
        <v>305.3</v>
      </c>
      <c r="M11" s="9">
        <f>VLOOKUP($A11,'8'!$B$10:$D$45,3,FALSE)</f>
        <v>284.89999999999998</v>
      </c>
      <c r="N11" s="9">
        <f>VLOOKUP($A11,'9'!$B$10:$D$45,3,FALSE)</f>
        <v>296</v>
      </c>
      <c r="O11" s="9">
        <f>VLOOKUP($A11,'10'!$B$10:$D$45,3,FALSE)</f>
        <v>291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294.3</v>
      </c>
      <c r="S11" s="9">
        <f>VLOOKUP(A11,Formelhilfe!$A$9:$O$44,15,FALSE)</f>
        <v>4</v>
      </c>
      <c r="T11" s="10">
        <f>SUM(L11:Q11)</f>
        <v>1177.2</v>
      </c>
      <c r="U11" s="10">
        <f>IF(V11&gt;0,W11/V11,0)</f>
        <v>296.15555555555557</v>
      </c>
      <c r="V11" s="9">
        <f>VLOOKUP(A11,Formelhilfe!$A$9:$P$44,16,FALSE)</f>
        <v>9</v>
      </c>
      <c r="W11" s="11">
        <f>SUM(C11:H11,L11:Q11)</f>
        <v>2665.4</v>
      </c>
    </row>
    <row r="12" spans="1:23" ht="20.25" customHeight="1" x14ac:dyDescent="0.5">
      <c r="A12" s="196" t="s">
        <v>121</v>
      </c>
      <c r="B12" s="95" t="str">
        <f>VLOOKUP(A12,'Wettkampf 1'!$B$10:$C$45,2,FALSE)</f>
        <v>Breddenberg III</v>
      </c>
      <c r="C12" s="9">
        <f>VLOOKUP(A12,'Wettkampf 1'!$B$10:$D$45,3,FALSE)</f>
        <v>308.8</v>
      </c>
      <c r="D12" s="9">
        <f>VLOOKUP($A12,'2'!$B$10:$D$45,3,FALSE)</f>
        <v>305.7</v>
      </c>
      <c r="E12" s="9">
        <f>VLOOKUP($A12,'3'!$B$10:$D$45,3,FALSE)</f>
        <v>308</v>
      </c>
      <c r="F12" s="9">
        <f>VLOOKUP($A12,'4'!$B$10:$D$45,3,FALSE)</f>
        <v>0</v>
      </c>
      <c r="G12" s="9">
        <f>VLOOKUP($A12,'5'!$B$10:$D$45,3,FALSE)</f>
        <v>308.39999999999998</v>
      </c>
      <c r="H12" s="9">
        <f>VLOOKUP($A12,'6'!$B$10:$D$45,3,FALSE)</f>
        <v>0</v>
      </c>
      <c r="I12" s="9">
        <f>IF(J12 &gt; 0,K12/J12,0)</f>
        <v>307.72500000000002</v>
      </c>
      <c r="J12" s="9">
        <f>VLOOKUP(A12,Formelhilfe!$A$9:$H$44,8,FALSE)</f>
        <v>4</v>
      </c>
      <c r="K12" s="10">
        <f>SUM(C12:H12)</f>
        <v>1230.9000000000001</v>
      </c>
      <c r="L12" s="9">
        <f>VLOOKUP($A12,'7'!$B$10:$D$45,3,FALSE)</f>
        <v>310.2</v>
      </c>
      <c r="M12" s="9">
        <f>VLOOKUP($A12,'8'!$B$10:$D$45,3,FALSE)</f>
        <v>304.89999999999998</v>
      </c>
      <c r="N12" s="9">
        <f>VLOOKUP($A12,'9'!$B$10:$D$45,3,FALSE)</f>
        <v>308.89999999999998</v>
      </c>
      <c r="O12" s="9">
        <f>VLOOKUP($A12,'10'!$B$10:$D$45,3,FALSE)</f>
        <v>309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308.25</v>
      </c>
      <c r="S12" s="9">
        <f>VLOOKUP(A12,Formelhilfe!$A$9:$O$44,15,FALSE)</f>
        <v>4</v>
      </c>
      <c r="T12" s="10">
        <f>SUM(L12:Q12)</f>
        <v>1233</v>
      </c>
      <c r="U12" s="10">
        <f>IF(V12&gt;0,W12/V12,0)</f>
        <v>307.98750000000001</v>
      </c>
      <c r="V12" s="9">
        <f>VLOOKUP(A12,Formelhilfe!$A$9:$P$44,16,FALSE)</f>
        <v>8</v>
      </c>
      <c r="W12" s="11">
        <f>SUM(C12:H12,L12:Q12)</f>
        <v>2463.9</v>
      </c>
    </row>
    <row r="13" spans="1:23" ht="20.25" customHeight="1" x14ac:dyDescent="0.5">
      <c r="A13" s="196" t="s">
        <v>113</v>
      </c>
      <c r="B13" s="95" t="str">
        <f>VLOOKUP(A13,'Wettkampf 1'!$B$10:$C$45,2,FALSE)</f>
        <v>Spahnharrenstätte IV</v>
      </c>
      <c r="C13" s="9">
        <f>VLOOKUP(A13,'Wettkampf 1'!$B$10:$D$45,3,FALSE)</f>
        <v>302.10000000000002</v>
      </c>
      <c r="D13" s="9">
        <f>VLOOKUP($A13,'2'!$B$10:$D$45,3,FALSE)</f>
        <v>300.8</v>
      </c>
      <c r="E13" s="9">
        <f>VLOOKUP($A13,'3'!$B$10:$D$45,3,FALSE)</f>
        <v>0</v>
      </c>
      <c r="F13" s="9">
        <f>VLOOKUP($A13,'4'!$B$10:$D$45,3,FALSE)</f>
        <v>302.89999999999998</v>
      </c>
      <c r="G13" s="9">
        <f>VLOOKUP($A13,'5'!$B$10:$D$45,3,FALSE)</f>
        <v>303.7</v>
      </c>
      <c r="H13" s="9">
        <f>VLOOKUP($A13,'6'!$B$10:$D$45,3,FALSE)</f>
        <v>0</v>
      </c>
      <c r="I13" s="9">
        <f>IF(J13 &gt; 0,K13/J13,0)</f>
        <v>302.375</v>
      </c>
      <c r="J13" s="9">
        <f>VLOOKUP(A13,Formelhilfe!$A$9:$H$44,8,FALSE)</f>
        <v>4</v>
      </c>
      <c r="K13" s="10">
        <f>SUM(C13:H13)</f>
        <v>1209.5</v>
      </c>
      <c r="L13" s="9">
        <f>VLOOKUP($A13,'7'!$B$10:$D$45,3,FALSE)</f>
        <v>311.60000000000002</v>
      </c>
      <c r="M13" s="9">
        <f>VLOOKUP($A13,'8'!$B$10:$D$45,3,FALSE)</f>
        <v>304.89999999999998</v>
      </c>
      <c r="N13" s="9">
        <f>VLOOKUP($A13,'9'!$B$10:$D$45,3,FALSE)</f>
        <v>308.60000000000002</v>
      </c>
      <c r="O13" s="9">
        <f>VLOOKUP($A13,'10'!$B$10:$D$45,3,FALSE)</f>
        <v>304.60000000000002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307.42500000000001</v>
      </c>
      <c r="S13" s="9">
        <f>VLOOKUP(A13,Formelhilfe!$A$9:$O$44,15,FALSE)</f>
        <v>4</v>
      </c>
      <c r="T13" s="10">
        <f>SUM(L13:Q13)</f>
        <v>1229.7</v>
      </c>
      <c r="U13" s="10">
        <f>IF(V13&gt;0,W13/V13,0)</f>
        <v>304.89999999999998</v>
      </c>
      <c r="V13" s="9">
        <f>VLOOKUP(A13,Formelhilfe!$A$9:$P$44,16,FALSE)</f>
        <v>8</v>
      </c>
      <c r="W13" s="11">
        <f>SUM(C13:H13,L13:Q13)</f>
        <v>2439.1999999999998</v>
      </c>
    </row>
    <row r="14" spans="1:23" ht="20.25" customHeight="1" x14ac:dyDescent="0.5">
      <c r="A14" s="196" t="s">
        <v>128</v>
      </c>
      <c r="B14" s="95" t="str">
        <f>VLOOKUP(A14,'Wettkampf 1'!$B$10:$C$45,2,FALSE)</f>
        <v>Rastdorf I</v>
      </c>
      <c r="C14" s="9">
        <f>VLOOKUP(A14,'Wettkampf 1'!$B$10:$D$45,3,FALSE)</f>
        <v>0</v>
      </c>
      <c r="D14" s="9">
        <f>VLOOKUP($A14,'2'!$B$10:$D$45,3,FALSE)</f>
        <v>306.8</v>
      </c>
      <c r="E14" s="9">
        <f>VLOOKUP($A14,'3'!$B$10:$D$45,3,FALSE)</f>
        <v>304.39999999999998</v>
      </c>
      <c r="F14" s="9">
        <f>VLOOKUP($A14,'4'!$B$10:$D$45,3,FALSE)</f>
        <v>305.2</v>
      </c>
      <c r="G14" s="9">
        <f>VLOOKUP($A14,'5'!$B$10:$D$45,3,FALSE)</f>
        <v>304.7</v>
      </c>
      <c r="H14" s="9">
        <f>VLOOKUP($A14,'6'!$B$10:$D$45,3,FALSE)</f>
        <v>0</v>
      </c>
      <c r="I14" s="9">
        <f>IF(J14 &gt; 0,K14/J14,0)</f>
        <v>305.27500000000003</v>
      </c>
      <c r="J14" s="9">
        <f>VLOOKUP(A14,Formelhilfe!$A$9:$H$44,8,FALSE)</f>
        <v>4</v>
      </c>
      <c r="K14" s="10">
        <f>SUM(C14:H14)</f>
        <v>1221.1000000000001</v>
      </c>
      <c r="L14" s="9">
        <f>VLOOKUP($A14,'7'!$B$10:$D$45,3,FALSE)</f>
        <v>301.89999999999998</v>
      </c>
      <c r="M14" s="9">
        <f>VLOOKUP($A14,'8'!$B$10:$D$45,3,FALSE)</f>
        <v>304.3</v>
      </c>
      <c r="N14" s="9">
        <f>VLOOKUP($A14,'9'!$B$10:$D$45,3,FALSE)</f>
        <v>300.10000000000002</v>
      </c>
      <c r="O14" s="9">
        <f>VLOOKUP($A14,'10'!$B$10:$D$45,3,FALSE)</f>
        <v>296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300.57500000000005</v>
      </c>
      <c r="S14" s="9">
        <f>VLOOKUP(A14,Formelhilfe!$A$9:$O$44,15,FALSE)</f>
        <v>4</v>
      </c>
      <c r="T14" s="10">
        <f>SUM(L14:Q14)</f>
        <v>1202.3000000000002</v>
      </c>
      <c r="U14" s="10">
        <f>IF(V14&gt;0,W14/V14,0)</f>
        <v>302.92500000000001</v>
      </c>
      <c r="V14" s="9">
        <f>VLOOKUP(A14,Formelhilfe!$A$9:$P$44,16,FALSE)</f>
        <v>8</v>
      </c>
      <c r="W14" s="11">
        <f>SUM(C14:H14,L14:Q14)</f>
        <v>2423.4</v>
      </c>
    </row>
    <row r="15" spans="1:23" ht="20.25" customHeight="1" x14ac:dyDescent="0.5">
      <c r="A15" s="196" t="s">
        <v>120</v>
      </c>
      <c r="B15" s="95" t="str">
        <f>VLOOKUP(A15,'Wettkampf 1'!$B$10:$C$45,2,FALSE)</f>
        <v>Breddenberg III</v>
      </c>
      <c r="C15" s="9">
        <f>VLOOKUP(A15,'Wettkampf 1'!$B$10:$D$45,3,FALSE)</f>
        <v>297.7</v>
      </c>
      <c r="D15" s="9">
        <f>VLOOKUP($A15,'2'!$B$10:$D$45,3,FALSE)</f>
        <v>0</v>
      </c>
      <c r="E15" s="9">
        <f>VLOOKUP($A15,'3'!$B$10:$D$45,3,FALSE)</f>
        <v>306.5</v>
      </c>
      <c r="F15" s="9">
        <f>VLOOKUP($A15,'4'!$B$10:$D$45,3,FALSE)</f>
        <v>292.7</v>
      </c>
      <c r="G15" s="9">
        <f>VLOOKUP($A15,'5'!$B$10:$D$45,3,FALSE)</f>
        <v>308.2</v>
      </c>
      <c r="H15" s="9">
        <f>VLOOKUP($A15,'6'!$B$10:$D$45,3,FALSE)</f>
        <v>0</v>
      </c>
      <c r="I15" s="9">
        <f>IF(J15 &gt; 0,K15/J15,0)</f>
        <v>301.27500000000003</v>
      </c>
      <c r="J15" s="9">
        <f>VLOOKUP(A15,Formelhilfe!$A$9:$H$44,8,FALSE)</f>
        <v>4</v>
      </c>
      <c r="K15" s="10">
        <f>SUM(C15:H15)</f>
        <v>1205.1000000000001</v>
      </c>
      <c r="L15" s="9">
        <f>VLOOKUP($A15,'7'!$B$10:$D$45,3,FALSE)</f>
        <v>300.60000000000002</v>
      </c>
      <c r="M15" s="9">
        <f>VLOOKUP($A15,'8'!$B$10:$D$45,3,FALSE)</f>
        <v>294.5</v>
      </c>
      <c r="N15" s="9">
        <f>VLOOKUP($A15,'9'!$B$10:$D$45,3,FALSE)</f>
        <v>298.3</v>
      </c>
      <c r="O15" s="9">
        <f>VLOOKUP($A15,'10'!$B$10:$D$45,3,FALSE)</f>
        <v>307.2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300.15000000000003</v>
      </c>
      <c r="S15" s="9">
        <f>VLOOKUP(A15,Formelhilfe!$A$9:$O$44,15,FALSE)</f>
        <v>4</v>
      </c>
      <c r="T15" s="10">
        <f>SUM(L15:Q15)</f>
        <v>1200.6000000000001</v>
      </c>
      <c r="U15" s="10">
        <f>IF(V15&gt;0,W15/V15,0)</f>
        <v>300.71250000000003</v>
      </c>
      <c r="V15" s="9">
        <f>VLOOKUP(A15,Formelhilfe!$A$9:$P$44,16,FALSE)</f>
        <v>8</v>
      </c>
      <c r="W15" s="11">
        <f>SUM(C15:H15,L15:Q15)</f>
        <v>2405.7000000000003</v>
      </c>
    </row>
    <row r="16" spans="1:23" ht="20.25" customHeight="1" x14ac:dyDescent="0.5">
      <c r="A16" s="196" t="s">
        <v>114</v>
      </c>
      <c r="B16" s="95" t="str">
        <f>VLOOKUP(A16,'Wettkampf 1'!$B$10:$C$45,2,FALSE)</f>
        <v>Spahnharrenstätte IV</v>
      </c>
      <c r="C16" s="9">
        <f>VLOOKUP(A16,'Wettkampf 1'!$B$10:$D$45,3,FALSE)</f>
        <v>300.3</v>
      </c>
      <c r="D16" s="9">
        <f>VLOOKUP($A16,'2'!$B$10:$D$45,3,FALSE)</f>
        <v>0</v>
      </c>
      <c r="E16" s="9">
        <f>VLOOKUP($A16,'3'!$B$10:$D$45,3,FALSE)</f>
        <v>306.7</v>
      </c>
      <c r="F16" s="9">
        <f>VLOOKUP($A16,'4'!$B$10:$D$45,3,FALSE)</f>
        <v>298</v>
      </c>
      <c r="G16" s="9">
        <f>VLOOKUP($A16,'5'!$B$10:$D$45,3,FALSE)</f>
        <v>294.3</v>
      </c>
      <c r="H16" s="9">
        <f>VLOOKUP($A16,'6'!$B$10:$D$45,3,FALSE)</f>
        <v>0</v>
      </c>
      <c r="I16" s="9">
        <f>IF(J16 &gt; 0,K16/J16,0)</f>
        <v>299.82499999999999</v>
      </c>
      <c r="J16" s="9">
        <f>VLOOKUP(A16,Formelhilfe!$A$9:$H$44,8,FALSE)</f>
        <v>4</v>
      </c>
      <c r="K16" s="10">
        <f>SUM(C16:H16)</f>
        <v>1199.3</v>
      </c>
      <c r="L16" s="9">
        <f>VLOOKUP($A16,'7'!$B$10:$D$45,3,FALSE)</f>
        <v>298.3</v>
      </c>
      <c r="M16" s="9">
        <f>VLOOKUP($A16,'8'!$B$10:$D$45,3,FALSE)</f>
        <v>306.39999999999998</v>
      </c>
      <c r="N16" s="9">
        <f>VLOOKUP($A16,'9'!$B$10:$D$45,3,FALSE)</f>
        <v>301.5</v>
      </c>
      <c r="O16" s="9">
        <f>VLOOKUP($A16,'10'!$B$10:$D$45,3,FALSE)</f>
        <v>299.7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301.47500000000002</v>
      </c>
      <c r="S16" s="9">
        <f>VLOOKUP(A16,Formelhilfe!$A$9:$O$44,15,FALSE)</f>
        <v>4</v>
      </c>
      <c r="T16" s="10">
        <f>SUM(L16:Q16)</f>
        <v>1205.9000000000001</v>
      </c>
      <c r="U16" s="10">
        <f>IF(V16&gt;0,W16/V16,0)</f>
        <v>300.64999999999998</v>
      </c>
      <c r="V16" s="9">
        <f>VLOOKUP(A16,Formelhilfe!$A$9:$P$44,16,FALSE)</f>
        <v>8</v>
      </c>
      <c r="W16" s="11">
        <f>SUM(C16:H16,L16:Q16)</f>
        <v>2405.1999999999998</v>
      </c>
    </row>
    <row r="17" spans="1:45" ht="20.25" customHeight="1" x14ac:dyDescent="0.5">
      <c r="A17" s="196" t="s">
        <v>105</v>
      </c>
      <c r="B17" s="95" t="str">
        <f>VLOOKUP(A17,'Wettkampf 1'!$B$10:$C$45,2,FALSE)</f>
        <v>Werlte II</v>
      </c>
      <c r="C17" s="9">
        <f>VLOOKUP(A17,'Wettkampf 1'!$B$10:$D$45,3,FALSE)</f>
        <v>308.8</v>
      </c>
      <c r="D17" s="9">
        <f>VLOOKUP($A17,'2'!$B$10:$D$45,3,FALSE)</f>
        <v>302.5</v>
      </c>
      <c r="E17" s="9">
        <f>VLOOKUP($A17,'3'!$B$10:$D$45,3,FALSE)</f>
        <v>299.39999999999998</v>
      </c>
      <c r="F17" s="9">
        <f>VLOOKUP($A17,'4'!$B$10:$D$45,3,FALSE)</f>
        <v>296.3</v>
      </c>
      <c r="G17" s="9">
        <f>VLOOKUP($A17,'5'!$B$10:$D$45,3,FALSE)</f>
        <v>287.2</v>
      </c>
      <c r="H17" s="9">
        <f>VLOOKUP($A17,'6'!$B$10:$D$45,3,FALSE)</f>
        <v>0</v>
      </c>
      <c r="I17" s="9">
        <f>IF(J17 &gt; 0,K17/J17,0)</f>
        <v>298.84000000000003</v>
      </c>
      <c r="J17" s="9">
        <f>VLOOKUP(A17,Formelhilfe!$A$9:$H$44,8,FALSE)</f>
        <v>5</v>
      </c>
      <c r="K17" s="10">
        <f>SUM(C17:H17)</f>
        <v>1494.2</v>
      </c>
      <c r="L17" s="9">
        <f>VLOOKUP($A17,'7'!$B$10:$D$45,3,FALSE)</f>
        <v>301.3</v>
      </c>
      <c r="M17" s="9">
        <f>VLOOKUP($A17,'8'!$B$10:$D$45,3,FALSE)</f>
        <v>299.2</v>
      </c>
      <c r="N17" s="9">
        <f>VLOOKUP($A17,'9'!$B$10:$D$45,3,FALSE)</f>
        <v>0</v>
      </c>
      <c r="O17" s="9">
        <f>VLOOKUP($A17,'10'!$B$10:$D$45,3,FALSE)</f>
        <v>300.10000000000002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300.2</v>
      </c>
      <c r="S17" s="9">
        <f>VLOOKUP(A17,Formelhilfe!$A$9:$O$44,15,FALSE)</f>
        <v>3</v>
      </c>
      <c r="T17" s="10">
        <f>SUM(L17:Q17)</f>
        <v>900.6</v>
      </c>
      <c r="U17" s="10">
        <f>IF(V17&gt;0,W17/V17,0)</f>
        <v>299.34999999999997</v>
      </c>
      <c r="V17" s="9">
        <f>VLOOKUP(A17,Formelhilfe!$A$9:$P$44,16,FALSE)</f>
        <v>8</v>
      </c>
      <c r="W17" s="11">
        <f>SUM(C17:H17,L17:Q17)</f>
        <v>2394.7999999999997</v>
      </c>
    </row>
    <row r="18" spans="1:45" ht="20.25" customHeight="1" x14ac:dyDescent="0.5">
      <c r="A18" s="196" t="s">
        <v>109</v>
      </c>
      <c r="B18" s="95" t="str">
        <f>VLOOKUP(A18,'Wettkampf 1'!$B$10:$C$45,2,FALSE)</f>
        <v>Eisten II</v>
      </c>
      <c r="C18" s="9">
        <f>VLOOKUP(A18,'Wettkampf 1'!$B$10:$D$45,3,FALSE)</f>
        <v>292.3</v>
      </c>
      <c r="D18" s="9">
        <f>VLOOKUP($A18,'2'!$B$10:$D$45,3,FALSE)</f>
        <v>298.7</v>
      </c>
      <c r="E18" s="9">
        <f>VLOOKUP($A18,'3'!$B$10:$D$45,3,FALSE)</f>
        <v>0</v>
      </c>
      <c r="F18" s="9">
        <f>VLOOKUP($A18,'4'!$B$10:$D$45,3,FALSE)</f>
        <v>294.10000000000002</v>
      </c>
      <c r="G18" s="9">
        <f>VLOOKUP($A18,'5'!$B$10:$D$45,3,FALSE)</f>
        <v>283.7</v>
      </c>
      <c r="H18" s="9">
        <f>VLOOKUP($A18,'6'!$B$10:$D$45,3,FALSE)</f>
        <v>0</v>
      </c>
      <c r="I18" s="9">
        <f>IF(J18 &gt; 0,K18/J18,0)</f>
        <v>292.2</v>
      </c>
      <c r="J18" s="9">
        <f>VLOOKUP(A18,Formelhilfe!$A$9:$H$44,8,FALSE)</f>
        <v>4</v>
      </c>
      <c r="K18" s="10">
        <f>SUM(C18:H18)</f>
        <v>1168.8</v>
      </c>
      <c r="L18" s="9">
        <f>VLOOKUP($A18,'7'!$B$10:$D$45,3,FALSE)</f>
        <v>301.2</v>
      </c>
      <c r="M18" s="9">
        <f>VLOOKUP($A18,'8'!$B$10:$D$45,3,FALSE)</f>
        <v>306.5</v>
      </c>
      <c r="N18" s="9">
        <f>VLOOKUP($A18,'9'!$B$10:$D$45,3,FALSE)</f>
        <v>303.3</v>
      </c>
      <c r="O18" s="9">
        <f>VLOOKUP($A18,'10'!$B$10:$D$45,3,FALSE)</f>
        <v>297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302</v>
      </c>
      <c r="S18" s="9">
        <f>VLOOKUP(A18,Formelhilfe!$A$9:$O$44,15,FALSE)</f>
        <v>4</v>
      </c>
      <c r="T18" s="10">
        <f>SUM(L18:Q18)</f>
        <v>1208</v>
      </c>
      <c r="U18" s="10">
        <f>IF(V18&gt;0,W18/V18,0)</f>
        <v>297.10000000000002</v>
      </c>
      <c r="V18" s="9">
        <f>VLOOKUP(A18,Formelhilfe!$A$9:$P$44,16,FALSE)</f>
        <v>8</v>
      </c>
      <c r="W18" s="11">
        <f>SUM(C18:H18,L18:Q18)</f>
        <v>2376.8000000000002</v>
      </c>
    </row>
    <row r="19" spans="1:45" ht="20.25" customHeight="1" x14ac:dyDescent="0.5">
      <c r="A19" s="196" t="s">
        <v>102</v>
      </c>
      <c r="B19" s="95" t="str">
        <f>VLOOKUP(A19,'Wettkampf 1'!$B$10:$C$45,2,FALSE)</f>
        <v>Werlte II</v>
      </c>
      <c r="C19" s="9">
        <f>VLOOKUP(A19,'Wettkampf 1'!$B$10:$D$45,3,FALSE)</f>
        <v>295.7</v>
      </c>
      <c r="D19" s="9">
        <f>VLOOKUP($A19,'2'!$B$10:$D$45,3,FALSE)</f>
        <v>298.8</v>
      </c>
      <c r="E19" s="9">
        <f>VLOOKUP($A19,'3'!$B$10:$D$45,3,FALSE)</f>
        <v>297.3</v>
      </c>
      <c r="F19" s="9">
        <f>VLOOKUP($A19,'4'!$B$10:$D$45,3,FALSE)</f>
        <v>295</v>
      </c>
      <c r="G19" s="9">
        <f>VLOOKUP($A19,'5'!$B$10:$D$45,3,FALSE)</f>
        <v>262.8</v>
      </c>
      <c r="H19" s="9">
        <f>VLOOKUP($A19,'6'!$B$10:$D$45,3,FALSE)</f>
        <v>0</v>
      </c>
      <c r="I19" s="9">
        <f>IF(J19 &gt; 0,K19/J19,0)</f>
        <v>289.91999999999996</v>
      </c>
      <c r="J19" s="9">
        <f>VLOOKUP(A19,Formelhilfe!$A$9:$H$44,8,FALSE)</f>
        <v>5</v>
      </c>
      <c r="K19" s="10">
        <f>SUM(C19:H19)</f>
        <v>1449.6</v>
      </c>
      <c r="L19" s="9">
        <f>VLOOKUP($A19,'7'!$B$10:$D$45,3,FALSE)</f>
        <v>306</v>
      </c>
      <c r="M19" s="9">
        <f>VLOOKUP($A19,'8'!$B$10:$D$45,3,FALSE)</f>
        <v>300.89999999999998</v>
      </c>
      <c r="N19" s="9">
        <f>VLOOKUP($A19,'9'!$B$10:$D$45,3,FALSE)</f>
        <v>295.10000000000002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300.66666666666669</v>
      </c>
      <c r="S19" s="9">
        <f>VLOOKUP(A19,Formelhilfe!$A$9:$O$44,15,FALSE)</f>
        <v>3</v>
      </c>
      <c r="T19" s="10">
        <f>SUM(L19:Q19)</f>
        <v>902</v>
      </c>
      <c r="U19" s="10">
        <f>IF(V19&gt;0,W19/V19,0)</f>
        <v>293.95</v>
      </c>
      <c r="V19" s="9">
        <f>VLOOKUP(A19,Formelhilfe!$A$9:$P$44,16,FALSE)</f>
        <v>8</v>
      </c>
      <c r="W19" s="11">
        <f>SUM(C19:H19,L19:Q19)</f>
        <v>2351.6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6" t="s">
        <v>111</v>
      </c>
      <c r="B20" s="95" t="str">
        <f>VLOOKUP(A20,'Wettkampf 1'!$B$10:$C$45,2,FALSE)</f>
        <v>Eisten II</v>
      </c>
      <c r="C20" s="9">
        <f>VLOOKUP(A20,'Wettkampf 1'!$B$10:$D$45,3,FALSE)</f>
        <v>288.89999999999998</v>
      </c>
      <c r="D20" s="9">
        <f>VLOOKUP($A20,'2'!$B$10:$D$45,3,FALSE)</f>
        <v>311.8</v>
      </c>
      <c r="E20" s="9">
        <f>VLOOKUP($A20,'3'!$B$10:$D$45,3,FALSE)</f>
        <v>295.7</v>
      </c>
      <c r="F20" s="9">
        <f>VLOOKUP($A20,'4'!$B$10:$D$45,3,FALSE)</f>
        <v>297</v>
      </c>
      <c r="G20" s="9">
        <f>VLOOKUP($A20,'5'!$B$10:$D$45,3,FALSE)</f>
        <v>293.7</v>
      </c>
      <c r="H20" s="9">
        <f>VLOOKUP($A20,'6'!$B$10:$D$45,3,FALSE)</f>
        <v>0</v>
      </c>
      <c r="I20" s="9">
        <f>IF(J20 &gt; 0,K20/J20,0)</f>
        <v>297.42</v>
      </c>
      <c r="J20" s="9">
        <f>VLOOKUP(A20,Formelhilfe!$A$9:$H$44,8,FALSE)</f>
        <v>5</v>
      </c>
      <c r="K20" s="10">
        <f>SUM(C20:H20)</f>
        <v>1487.1000000000001</v>
      </c>
      <c r="L20" s="9">
        <f>VLOOKUP($A20,'7'!$B$10:$D$45,3,FALSE)</f>
        <v>298.89999999999998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299.7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299.29999999999995</v>
      </c>
      <c r="S20" s="9">
        <f>VLOOKUP(A20,Formelhilfe!$A$9:$O$44,15,FALSE)</f>
        <v>2</v>
      </c>
      <c r="T20" s="10">
        <f>SUM(L20:Q20)</f>
        <v>598.59999999999991</v>
      </c>
      <c r="U20" s="10">
        <f>IF(V20&gt;0,W20/V20,0)</f>
        <v>297.95714285714286</v>
      </c>
      <c r="V20" s="9">
        <f>VLOOKUP(A20,Formelhilfe!$A$9:$P$44,16,FALSE)</f>
        <v>7</v>
      </c>
      <c r="W20" s="11">
        <f>SUM(C20:H20,L20:Q20)</f>
        <v>2085.6999999999998</v>
      </c>
    </row>
    <row r="21" spans="1:45" ht="20.25" customHeight="1" x14ac:dyDescent="0.5">
      <c r="A21" s="196" t="s">
        <v>127</v>
      </c>
      <c r="B21" s="95" t="str">
        <f>VLOOKUP(A21,'Wettkampf 1'!$B$10:$C$45,2,FALSE)</f>
        <v>Spahnharrenstätte IV</v>
      </c>
      <c r="C21" s="9">
        <f>VLOOKUP(A21,'Wettkampf 1'!$B$10:$D$45,3,FALSE)</f>
        <v>0</v>
      </c>
      <c r="D21" s="9">
        <f>VLOOKUP($A21,'2'!$B$10:$D$45,3,FALSE)</f>
        <v>301</v>
      </c>
      <c r="E21" s="9">
        <f>VLOOKUP($A21,'3'!$B$10:$D$45,3,FALSE)</f>
        <v>299.89999999999998</v>
      </c>
      <c r="F21" s="9">
        <f>VLOOKUP($A21,'4'!$B$10:$D$45,3,FALSE)</f>
        <v>0</v>
      </c>
      <c r="G21" s="9">
        <f>VLOOKUP($A21,'5'!$B$10:$D$45,3,FALSE)</f>
        <v>299.60000000000002</v>
      </c>
      <c r="H21" s="9">
        <f>VLOOKUP($A21,'6'!$B$10:$D$45,3,FALSE)</f>
        <v>0</v>
      </c>
      <c r="I21" s="9">
        <f>IF(J21 &gt; 0,K21/J21,0)</f>
        <v>300.16666666666669</v>
      </c>
      <c r="J21" s="9">
        <f>VLOOKUP(A21,Formelhilfe!$A$9:$H$44,8,FALSE)</f>
        <v>3</v>
      </c>
      <c r="K21" s="10">
        <f>SUM(C21:H21)</f>
        <v>900.5</v>
      </c>
      <c r="L21" s="9">
        <f>VLOOKUP($A21,'7'!$B$10:$D$45,3,FALSE)</f>
        <v>0</v>
      </c>
      <c r="M21" s="9">
        <f>VLOOKUP($A21,'8'!$B$10:$D$45,3,FALSE)</f>
        <v>304.5</v>
      </c>
      <c r="N21" s="9">
        <f>VLOOKUP($A21,'9'!$B$10:$D$45,3,FALSE)</f>
        <v>298.10000000000002</v>
      </c>
      <c r="O21" s="9">
        <f>VLOOKUP($A21,'10'!$B$10:$D$45,3,FALSE)</f>
        <v>304.2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302.26666666666665</v>
      </c>
      <c r="S21" s="9">
        <f>VLOOKUP(A21,Formelhilfe!$A$9:$O$44,15,FALSE)</f>
        <v>3</v>
      </c>
      <c r="T21" s="10">
        <f>SUM(L21:Q21)</f>
        <v>906.8</v>
      </c>
      <c r="U21" s="10">
        <f>IF(V21&gt;0,W21/V21,0)</f>
        <v>301.21666666666664</v>
      </c>
      <c r="V21" s="9">
        <f>VLOOKUP(A21,Formelhilfe!$A$9:$P$44,16,FALSE)</f>
        <v>6</v>
      </c>
      <c r="W21" s="11">
        <f>SUM(C21:H21,L21:Q21)</f>
        <v>1807.3</v>
      </c>
    </row>
    <row r="22" spans="1:45" ht="20.25" customHeight="1" x14ac:dyDescent="0.5">
      <c r="A22" s="196" t="s">
        <v>108</v>
      </c>
      <c r="B22" s="95" t="str">
        <f>VLOOKUP(A22,'Wettkampf 1'!$B$10:$C$45,2,FALSE)</f>
        <v>Eisten II</v>
      </c>
      <c r="C22" s="9">
        <f>VLOOKUP(A22,'Wettkampf 1'!$B$10:$D$45,3,FALSE)</f>
        <v>307.60000000000002</v>
      </c>
      <c r="D22" s="9">
        <f>VLOOKUP($A22,'2'!$B$10:$D$45,3,FALSE)</f>
        <v>304</v>
      </c>
      <c r="E22" s="9">
        <f>VLOOKUP($A22,'3'!$B$10:$D$45,3,FALSE)</f>
        <v>275.8</v>
      </c>
      <c r="F22" s="9">
        <f>VLOOKUP($A22,'4'!$B$10:$D$45,3,FALSE)</f>
        <v>299.10000000000002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296.625</v>
      </c>
      <c r="J22" s="9">
        <f>VLOOKUP(A22,Formelhilfe!$A$9:$H$44,8,FALSE)</f>
        <v>4</v>
      </c>
      <c r="K22" s="10">
        <f>SUM(C22:H22)</f>
        <v>1186.5</v>
      </c>
      <c r="L22" s="9">
        <f>VLOOKUP($A22,'7'!$B$10:$D$45,3,FALSE)</f>
        <v>0</v>
      </c>
      <c r="M22" s="9">
        <f>VLOOKUP($A22,'8'!$B$10:$D$45,3,FALSE)</f>
        <v>300.3</v>
      </c>
      <c r="N22" s="9">
        <f>VLOOKUP($A22,'9'!$B$10:$D$45,3,FALSE)</f>
        <v>0</v>
      </c>
      <c r="O22" s="9">
        <f>VLOOKUP($A22,'10'!$B$10:$D$45,3,FALSE)</f>
        <v>296.89999999999998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298.60000000000002</v>
      </c>
      <c r="S22" s="9">
        <f>VLOOKUP(A22,Formelhilfe!$A$9:$O$44,15,FALSE)</f>
        <v>2</v>
      </c>
      <c r="T22" s="10">
        <f>SUM(L22:Q22)</f>
        <v>597.20000000000005</v>
      </c>
      <c r="U22" s="10">
        <f>IF(V22&gt;0,W22/V22,0)</f>
        <v>297.2833333333333</v>
      </c>
      <c r="V22" s="9">
        <f>VLOOKUP(A22,Formelhilfe!$A$9:$P$44,16,FALSE)</f>
        <v>6</v>
      </c>
      <c r="W22" s="11">
        <f>SUM(C22:H22,L22:Q22)</f>
        <v>1783.6999999999998</v>
      </c>
    </row>
    <row r="23" spans="1:45" ht="20.25" customHeight="1" x14ac:dyDescent="0.5">
      <c r="A23" s="196" t="s">
        <v>110</v>
      </c>
      <c r="B23" s="95" t="str">
        <f>VLOOKUP(A23,'Wettkampf 1'!$B$10:$C$45,2,FALSE)</f>
        <v>Eisten II</v>
      </c>
      <c r="C23" s="9">
        <f>VLOOKUP(A23,'Wettkampf 1'!$B$10:$D$45,3,FALSE)</f>
        <v>290.5</v>
      </c>
      <c r="D23" s="9">
        <f>VLOOKUP($A23,'2'!$B$10:$D$45,3,FALSE)</f>
        <v>284.89999999999998</v>
      </c>
      <c r="E23" s="9">
        <f>VLOOKUP($A23,'3'!$B$10:$D$45,3,FALSE)</f>
        <v>289.60000000000002</v>
      </c>
      <c r="F23" s="9">
        <f>VLOOKUP($A23,'4'!$B$10:$D$45,3,FALSE)</f>
        <v>279.60000000000002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286.14999999999998</v>
      </c>
      <c r="J23" s="9">
        <f>VLOOKUP(A23,Formelhilfe!$A$9:$H$44,8,FALSE)</f>
        <v>4</v>
      </c>
      <c r="K23" s="10">
        <f>SUM(C23:H23)</f>
        <v>1144.5999999999999</v>
      </c>
      <c r="L23" s="9">
        <f>VLOOKUP($A23,'7'!$B$10:$D$45,3,FALSE)</f>
        <v>283.8</v>
      </c>
      <c r="M23" s="9">
        <f>VLOOKUP($A23,'8'!$B$10:$D$45,3,FALSE)</f>
        <v>280.5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282.14999999999998</v>
      </c>
      <c r="S23" s="9">
        <f>VLOOKUP(A23,Formelhilfe!$A$9:$O$44,15,FALSE)</f>
        <v>2</v>
      </c>
      <c r="T23" s="10">
        <f>SUM(L23:Q23)</f>
        <v>564.29999999999995</v>
      </c>
      <c r="U23" s="10">
        <f>IF(V23&gt;0,W23/V23,0)</f>
        <v>284.81666666666666</v>
      </c>
      <c r="V23" s="9">
        <f>VLOOKUP(A23,Formelhilfe!$A$9:$P$44,16,FALSE)</f>
        <v>6</v>
      </c>
      <c r="W23" s="11">
        <f>SUM(C23:H23,L23:Q23)</f>
        <v>1708.8999999999999</v>
      </c>
    </row>
    <row r="24" spans="1:45" ht="20.25" customHeight="1" x14ac:dyDescent="0.5">
      <c r="A24" s="196" t="s">
        <v>112</v>
      </c>
      <c r="B24" s="95" t="str">
        <f>VLOOKUP(A24,'Wettkampf 1'!$B$10:$C$45,2,FALSE)</f>
        <v>Eisten II</v>
      </c>
      <c r="C24" s="9">
        <f>VLOOKUP(A24,'Wettkampf 1'!$B$10:$D$45,3,FALSE)</f>
        <v>282.3</v>
      </c>
      <c r="D24" s="9">
        <f>VLOOKUP($A24,'2'!$B$10:$D$45,3,FALSE)</f>
        <v>278.8</v>
      </c>
      <c r="E24" s="9">
        <f>VLOOKUP($A24,'3'!$B$10:$D$45,3,FALSE)</f>
        <v>277.39999999999998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279.5</v>
      </c>
      <c r="J24" s="9">
        <f>VLOOKUP(A24,Formelhilfe!$A$9:$H$44,8,FALSE)</f>
        <v>3</v>
      </c>
      <c r="K24" s="10">
        <f>SUM(C24:H24)</f>
        <v>838.5</v>
      </c>
      <c r="L24" s="9">
        <f>VLOOKUP($A24,'7'!$B$10:$D$45,3,FALSE)</f>
        <v>0</v>
      </c>
      <c r="M24" s="9">
        <f>VLOOKUP($A24,'8'!$B$10:$D$45,3,FALSE)</f>
        <v>290</v>
      </c>
      <c r="N24" s="9">
        <f>VLOOKUP($A24,'9'!$B$10:$D$45,3,FALSE)</f>
        <v>276.2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283.10000000000002</v>
      </c>
      <c r="S24" s="9">
        <f>VLOOKUP(A24,Formelhilfe!$A$9:$O$44,15,FALSE)</f>
        <v>2</v>
      </c>
      <c r="T24" s="10">
        <f>SUM(L24:Q24)</f>
        <v>566.20000000000005</v>
      </c>
      <c r="U24" s="10">
        <f>IF(V24&gt;0,W24/V24,0)</f>
        <v>280.94</v>
      </c>
      <c r="V24" s="9">
        <f>VLOOKUP(A24,Formelhilfe!$A$9:$P$44,16,FALSE)</f>
        <v>5</v>
      </c>
      <c r="W24" s="11">
        <f>SUM(C24:H24,L24:Q24)</f>
        <v>1404.7</v>
      </c>
    </row>
    <row r="25" spans="1:45" ht="20.25" customHeight="1" x14ac:dyDescent="0.5">
      <c r="A25" s="196" t="s">
        <v>125</v>
      </c>
      <c r="B25" s="95" t="str">
        <f>VLOOKUP(A25,'Wettkampf 1'!$B$10:$C$45,2,FALSE)</f>
        <v>Breddenberg III</v>
      </c>
      <c r="C25" s="9">
        <f>VLOOKUP(A25,'Wettkampf 1'!$B$10:$D$45,3,FALSE)</f>
        <v>299.7</v>
      </c>
      <c r="D25" s="9">
        <f>VLOOKUP($A25,'2'!$B$10:$D$45,3,FALSE)</f>
        <v>0</v>
      </c>
      <c r="E25" s="9">
        <f>VLOOKUP($A25,'3'!$B$10:$D$45,3,FALSE)</f>
        <v>298.7</v>
      </c>
      <c r="F25" s="9">
        <f>VLOOKUP($A25,'4'!$B$10:$D$45,3,FALSE)</f>
        <v>297.3</v>
      </c>
      <c r="G25" s="9">
        <f>VLOOKUP($A25,'5'!$B$10:$D$45,3,FALSE)</f>
        <v>305</v>
      </c>
      <c r="H25" s="9">
        <f>VLOOKUP($A25,'6'!$B$10:$D$45,3,FALSE)</f>
        <v>0</v>
      </c>
      <c r="I25" s="9">
        <f>IF(J25 &gt; 0,K25/J25,0)</f>
        <v>300.17500000000001</v>
      </c>
      <c r="J25" s="9">
        <f>VLOOKUP(A25,Formelhilfe!$A$9:$H$44,8,FALSE)</f>
        <v>4</v>
      </c>
      <c r="K25" s="10">
        <f>SUM(C25:H25)</f>
        <v>1200.7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300.17500000000001</v>
      </c>
      <c r="V25" s="9">
        <f>VLOOKUP(A25,Formelhilfe!$A$9:$P$44,16,FALSE)</f>
        <v>4</v>
      </c>
      <c r="W25" s="11">
        <f>SUM(C25:H25,L25:Q25)</f>
        <v>1200.7</v>
      </c>
    </row>
    <row r="26" spans="1:45" ht="20.25" customHeight="1" x14ac:dyDescent="0.5">
      <c r="A26" s="196" t="s">
        <v>126</v>
      </c>
      <c r="B26" s="95" t="str">
        <f>VLOOKUP(A26,'Wettkampf 1'!$B$10:$C$45,2,FALSE)</f>
        <v>Spahnharrenstätte IV</v>
      </c>
      <c r="C26" s="9">
        <f>VLOOKUP(A26,'Wettkampf 1'!$B$10:$D$45,3,FALSE)</f>
        <v>0</v>
      </c>
      <c r="D26" s="9">
        <f>VLOOKUP($A26,'2'!$B$10:$D$45,3,FALSE)</f>
        <v>291.2</v>
      </c>
      <c r="E26" s="9">
        <f>VLOOKUP($A26,'3'!$B$10:$D$45,3,FALSE)</f>
        <v>287.8</v>
      </c>
      <c r="F26" s="9">
        <f>VLOOKUP($A26,'4'!$B$10:$D$45,3,FALSE)</f>
        <v>0</v>
      </c>
      <c r="G26" s="9">
        <f>VLOOKUP($A26,'5'!$B$10:$D$45,3,FALSE)</f>
        <v>290.89999999999998</v>
      </c>
      <c r="H26" s="9">
        <f>VLOOKUP($A26,'6'!$B$10:$D$45,3,FALSE)</f>
        <v>0</v>
      </c>
      <c r="I26" s="9">
        <f>IF(J26 &gt; 0,K26/J26,0)</f>
        <v>289.96666666666664</v>
      </c>
      <c r="J26" s="9">
        <f>VLOOKUP(A26,Formelhilfe!$A$9:$H$44,8,FALSE)</f>
        <v>3</v>
      </c>
      <c r="K26" s="10">
        <f>SUM(C26:H26)</f>
        <v>869.9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298.2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298.2</v>
      </c>
      <c r="S26" s="9">
        <f>VLOOKUP(A26,Formelhilfe!$A$9:$O$44,15,FALSE)</f>
        <v>1</v>
      </c>
      <c r="T26" s="10">
        <f>SUM(L26:Q26)</f>
        <v>298.2</v>
      </c>
      <c r="U26" s="10">
        <f>IF(V26&gt;0,W26/V26,0)</f>
        <v>292.02499999999998</v>
      </c>
      <c r="V26" s="9">
        <f>VLOOKUP(A26,Formelhilfe!$A$9:$P$44,16,FALSE)</f>
        <v>4</v>
      </c>
      <c r="W26" s="11">
        <f>SUM(C26:H26,L26:Q26)</f>
        <v>1168.0999999999999</v>
      </c>
    </row>
    <row r="27" spans="1:45" ht="20.25" customHeight="1" x14ac:dyDescent="0.5">
      <c r="A27" s="196" t="s">
        <v>116</v>
      </c>
      <c r="B27" s="95" t="str">
        <f>VLOOKUP(A27,'Wettkampf 1'!$B$10:$C$45,2,FALSE)</f>
        <v>Spahnharrenstätte IV</v>
      </c>
      <c r="C27" s="9">
        <f>VLOOKUP(A27,'Wettkampf 1'!$B$10:$D$45,3,FALSE)</f>
        <v>293.2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291.8</v>
      </c>
      <c r="G27" s="9">
        <f>VLOOKUP($A27,'5'!$B$10:$D$45,3,FALSE)</f>
        <v>292.10000000000002</v>
      </c>
      <c r="H27" s="9">
        <f>VLOOKUP($A27,'6'!$B$10:$D$45,3,FALSE)</f>
        <v>0</v>
      </c>
      <c r="I27" s="9">
        <f>IF(J27 &gt; 0,K27/J27,0)</f>
        <v>292.36666666666667</v>
      </c>
      <c r="J27" s="9">
        <f>VLOOKUP(A27,Formelhilfe!$A$9:$H$44,8,FALSE)</f>
        <v>3</v>
      </c>
      <c r="K27" s="10">
        <f>SUM(C27:H27)</f>
        <v>877.1</v>
      </c>
      <c r="L27" s="9">
        <f>VLOOKUP($A27,'7'!$B$10:$D$45,3,FALSE)</f>
        <v>286.89999999999998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286.89999999999998</v>
      </c>
      <c r="S27" s="9">
        <f>VLOOKUP(A27,Formelhilfe!$A$9:$O$44,15,FALSE)</f>
        <v>1</v>
      </c>
      <c r="T27" s="10">
        <f>SUM(L27:Q27)</f>
        <v>286.89999999999998</v>
      </c>
      <c r="U27" s="10">
        <f>IF(V27&gt;0,W27/V27,0)</f>
        <v>291</v>
      </c>
      <c r="V27" s="9">
        <f>VLOOKUP(A27,Formelhilfe!$A$9:$P$44,16,FALSE)</f>
        <v>4</v>
      </c>
      <c r="W27" s="11">
        <f>SUM(C27:H27,L27:Q27)</f>
        <v>1164</v>
      </c>
    </row>
    <row r="28" spans="1:45" ht="20.25" customHeight="1" x14ac:dyDescent="0.5">
      <c r="A28" s="196" t="s">
        <v>137</v>
      </c>
      <c r="B28" s="95" t="str">
        <f>VLOOKUP(A28,'Wettkampf 1'!$B$10:$C$45,2,FALSE)</f>
        <v>Eisten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304.5</v>
      </c>
      <c r="M28" s="9">
        <f>VLOOKUP($A28,'8'!$B$10:$D$45,3,FALSE)</f>
        <v>306.7</v>
      </c>
      <c r="N28" s="9">
        <f>VLOOKUP($A28,'9'!$B$10:$D$45,3,FALSE)</f>
        <v>305.8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305.66666666666669</v>
      </c>
      <c r="S28" s="9">
        <f>VLOOKUP(A28,Formelhilfe!$A$9:$O$44,15,FALSE)</f>
        <v>3</v>
      </c>
      <c r="T28" s="10">
        <f>SUM(L28:Q28)</f>
        <v>917</v>
      </c>
      <c r="U28" s="10">
        <f>IF(V28&gt;0,W28/V28,0)</f>
        <v>305.66666666666669</v>
      </c>
      <c r="V28" s="9">
        <f>VLOOKUP(A28,Formelhilfe!$A$9:$P$44,16,FALSE)</f>
        <v>3</v>
      </c>
      <c r="W28" s="11">
        <f>SUM(C28:H28,L28:Q28)</f>
        <v>917</v>
      </c>
    </row>
    <row r="29" spans="1:45" ht="20.25" customHeight="1" x14ac:dyDescent="0.5">
      <c r="A29" s="196" t="s">
        <v>140</v>
      </c>
      <c r="B29" s="95" t="str">
        <f>VLOOKUP(A29,'Wettkampf 1'!$B$10:$C$45,2,FALSE)</f>
        <v>Eisten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281.2</v>
      </c>
      <c r="H29" s="9">
        <f>VLOOKUP($A29,'6'!$B$10:$D$45,3,FALSE)</f>
        <v>0</v>
      </c>
      <c r="I29" s="9">
        <f>IF(J29 &gt; 0,K29/J29,0)</f>
        <v>281.2</v>
      </c>
      <c r="J29" s="9">
        <f>VLOOKUP(A29,Formelhilfe!$A$9:$H$44,8,FALSE)</f>
        <v>1</v>
      </c>
      <c r="K29" s="10">
        <f>SUM(C29:H29)</f>
        <v>281.2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293.2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293.2</v>
      </c>
      <c r="S29" s="9">
        <f>VLOOKUP(A29,Formelhilfe!$A$9:$O$44,15,FALSE)</f>
        <v>1</v>
      </c>
      <c r="T29" s="10">
        <f>SUM(L29:Q29)</f>
        <v>293.2</v>
      </c>
      <c r="U29" s="10">
        <f>IF(V29&gt;0,W29/V29,0)</f>
        <v>287.2</v>
      </c>
      <c r="V29" s="9">
        <f>VLOOKUP(A29,Formelhilfe!$A$9:$P$44,16,FALSE)</f>
        <v>2</v>
      </c>
      <c r="W29" s="11">
        <f>SUM(C29:H29,L29:Q29)</f>
        <v>574.4</v>
      </c>
    </row>
    <row r="30" spans="1:45" ht="20.25" customHeight="1" x14ac:dyDescent="0.5">
      <c r="A30" s="196" t="s">
        <v>49</v>
      </c>
      <c r="B30" s="95" t="str">
        <f>VLOOKUP(A30,'Wettkampf 1'!$B$10:$C$45,2,FALSE)</f>
        <v>Werlte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6" t="s">
        <v>70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6" t="s">
        <v>71</v>
      </c>
      <c r="B32" s="95" t="str">
        <f>VLOOKUP(A32,'Wettkampf 1'!$B$10:$C$45,2,FALSE)</f>
        <v>Rastdorf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6" t="s">
        <v>72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6" t="s">
        <v>73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6" t="s">
        <v>74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6" t="s">
        <v>75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6" t="s">
        <v>76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9</v>
      </c>
      <c r="S2" s="13" t="s">
        <v>17</v>
      </c>
      <c r="T2" s="13" t="s">
        <v>13</v>
      </c>
      <c r="U2" s="13" t="s">
        <v>60</v>
      </c>
    </row>
    <row r="3" spans="1:21" x14ac:dyDescent="0.35">
      <c r="A3" s="13" t="str">
        <f>'Wettkampf 1'!B3</f>
        <v>Eisten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9</v>
      </c>
      <c r="S3" s="13" t="s">
        <v>18</v>
      </c>
      <c r="T3" s="13" t="s">
        <v>25</v>
      </c>
      <c r="U3" s="13" t="s">
        <v>61</v>
      </c>
    </row>
    <row r="4" spans="1:21" x14ac:dyDescent="0.35">
      <c r="A4" s="13" t="str">
        <f>'Wettkampf 1'!B4</f>
        <v>Spahnharrenstätte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9</v>
      </c>
      <c r="S4" s="13" t="s">
        <v>19</v>
      </c>
      <c r="T4" s="13" t="s">
        <v>15</v>
      </c>
      <c r="U4" s="13" t="s">
        <v>62</v>
      </c>
    </row>
    <row r="5" spans="1:21" x14ac:dyDescent="0.35">
      <c r="A5" s="13" t="str">
        <f>'Wettkampf 1'!B5</f>
        <v>Rastdorf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9</v>
      </c>
      <c r="S5" s="13" t="s">
        <v>20</v>
      </c>
      <c r="T5" s="13" t="s">
        <v>66</v>
      </c>
      <c r="U5" s="13" t="s">
        <v>63</v>
      </c>
    </row>
    <row r="6" spans="1:21" x14ac:dyDescent="0.35">
      <c r="A6" s="13" t="str">
        <f>'Wettkampf 1'!B6</f>
        <v>Breddenberg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9</v>
      </c>
      <c r="S6" s="13" t="s">
        <v>21</v>
      </c>
      <c r="T6" s="13" t="s">
        <v>67</v>
      </c>
      <c r="U6" s="13" t="s">
        <v>64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35">
      <c r="S8" s="13" t="s">
        <v>23</v>
      </c>
      <c r="T8" s="13" t="s">
        <v>77</v>
      </c>
    </row>
    <row r="9" spans="1:21" ht="15.5" x14ac:dyDescent="0.35">
      <c r="A9" s="196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8</v>
      </c>
      <c r="S9" s="13" t="s">
        <v>24</v>
      </c>
    </row>
    <row r="10" spans="1:21" ht="15.5" x14ac:dyDescent="0.35">
      <c r="A10" s="196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9</v>
      </c>
      <c r="S10" s="13" t="s">
        <v>26</v>
      </c>
    </row>
    <row r="11" spans="1:21" ht="15.5" x14ac:dyDescent="0.35">
      <c r="A11" s="196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8</v>
      </c>
    </row>
    <row r="12" spans="1:21" ht="15.5" x14ac:dyDescent="0.35">
      <c r="A12" s="196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9</v>
      </c>
    </row>
    <row r="13" spans="1:21" ht="15.5" x14ac:dyDescent="0.35">
      <c r="A13" s="196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4</v>
      </c>
      <c r="P13" s="13">
        <f t="shared" si="3"/>
        <v>9</v>
      </c>
    </row>
    <row r="14" spans="1:21" ht="15.5" x14ac:dyDescent="0.35">
      <c r="A14" s="196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6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1</v>
      </c>
      <c r="K15" s="13">
        <f>IF('9'!$D16&gt;0,1,0)</f>
        <v>0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6</v>
      </c>
    </row>
    <row r="16" spans="1:21" ht="15.5" x14ac:dyDescent="0.35">
      <c r="A16" s="196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8</v>
      </c>
    </row>
    <row r="17" spans="1:16" ht="15.5" x14ac:dyDescent="0.35">
      <c r="A17" s="196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6</v>
      </c>
    </row>
    <row r="18" spans="1:16" ht="15.5" x14ac:dyDescent="0.35">
      <c r="A18" s="196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7</v>
      </c>
    </row>
    <row r="19" spans="1:16" ht="15.5" x14ac:dyDescent="0.35">
      <c r="A19" s="196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5</v>
      </c>
    </row>
    <row r="20" spans="1:16" ht="15.5" x14ac:dyDescent="0.35">
      <c r="A20" s="196" t="s">
        <v>137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3</v>
      </c>
      <c r="P20" s="13">
        <f t="shared" si="3"/>
        <v>3</v>
      </c>
    </row>
    <row r="21" spans="1:16" ht="15.5" x14ac:dyDescent="0.35">
      <c r="A21" s="196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0</v>
      </c>
      <c r="N21" s="13">
        <f>IF('12'!$D22&gt;0,1,0)</f>
        <v>0</v>
      </c>
      <c r="O21" s="13">
        <f t="shared" si="1"/>
        <v>4</v>
      </c>
      <c r="P21" s="13">
        <f t="shared" si="3"/>
        <v>8</v>
      </c>
    </row>
    <row r="22" spans="1:16" ht="15.5" x14ac:dyDescent="0.35">
      <c r="A22" s="196" t="s">
        <v>114</v>
      </c>
      <c r="B22" s="13">
        <f>IF('Wettkampf 1'!D23&gt;0,1,0)</f>
        <v>1</v>
      </c>
      <c r="C22" s="13">
        <f>IF('2'!$D23&gt;0,1,0)</f>
        <v>0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8</v>
      </c>
    </row>
    <row r="23" spans="1:16" ht="15.5" x14ac:dyDescent="0.35">
      <c r="A23" s="196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9</v>
      </c>
    </row>
    <row r="24" spans="1:16" ht="15.5" x14ac:dyDescent="0.35">
      <c r="A24" s="196" t="s">
        <v>116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4</v>
      </c>
    </row>
    <row r="25" spans="1:16" ht="15.5" x14ac:dyDescent="0.35">
      <c r="A25" s="196" t="s">
        <v>126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4</v>
      </c>
    </row>
    <row r="26" spans="1:16" ht="15.5" x14ac:dyDescent="0.35">
      <c r="A26" s="196" t="s">
        <v>127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1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0</v>
      </c>
      <c r="N26" s="13">
        <f>IF('12'!$D27&gt;0,1,0)</f>
        <v>0</v>
      </c>
      <c r="O26" s="13">
        <f t="shared" si="1"/>
        <v>3</v>
      </c>
      <c r="P26" s="13">
        <f t="shared" si="3"/>
        <v>6</v>
      </c>
    </row>
    <row r="27" spans="1:16" ht="15.5" x14ac:dyDescent="0.35">
      <c r="A27" s="196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9</v>
      </c>
    </row>
    <row r="28" spans="1:16" ht="15.5" x14ac:dyDescent="0.35">
      <c r="A28" s="196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9</v>
      </c>
    </row>
    <row r="29" spans="1:16" ht="15.5" x14ac:dyDescent="0.35">
      <c r="A29" s="196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9</v>
      </c>
    </row>
    <row r="30" spans="1:16" ht="15.5" x14ac:dyDescent="0.35">
      <c r="A30" s="196" t="s">
        <v>128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8</v>
      </c>
    </row>
    <row r="31" spans="1:16" ht="15.5" x14ac:dyDescent="0.35">
      <c r="A31" s="196" t="s">
        <v>70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96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6" t="s">
        <v>120</v>
      </c>
      <c r="B33" s="13">
        <f>IF('Wettkampf 1'!D34&gt;0,1,0)</f>
        <v>1</v>
      </c>
      <c r="C33" s="13">
        <f>IF('2'!$D34&gt;0,1,0)</f>
        <v>0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4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8</v>
      </c>
    </row>
    <row r="34" spans="1:16" ht="15.5" x14ac:dyDescent="0.35">
      <c r="A34" s="196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1</v>
      </c>
      <c r="G34" s="13">
        <f>IF('6'!$D35&gt;0,1,0)</f>
        <v>0</v>
      </c>
      <c r="H34" s="13">
        <f t="shared" si="0"/>
        <v>4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8</v>
      </c>
    </row>
    <row r="35" spans="1:16" ht="15.5" x14ac:dyDescent="0.35">
      <c r="A35" s="196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4</v>
      </c>
      <c r="P35" s="13">
        <f t="shared" si="3"/>
        <v>9</v>
      </c>
    </row>
    <row r="36" spans="1:16" ht="15.5" x14ac:dyDescent="0.35">
      <c r="A36" s="196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4</v>
      </c>
      <c r="P36" s="13">
        <f t="shared" si="3"/>
        <v>9</v>
      </c>
    </row>
    <row r="37" spans="1:16" ht="15.5" x14ac:dyDescent="0.35">
      <c r="A37" s="196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0</v>
      </c>
      <c r="N37" s="13">
        <f>IF('12'!$D38&gt;0,1,0)</f>
        <v>0</v>
      </c>
      <c r="O37" s="13">
        <f t="shared" si="1"/>
        <v>4</v>
      </c>
      <c r="P37" s="13">
        <f t="shared" si="3"/>
        <v>9</v>
      </c>
    </row>
    <row r="38" spans="1:16" ht="15.5" x14ac:dyDescent="0.35">
      <c r="A38" s="196" t="s">
        <v>125</v>
      </c>
      <c r="B38" s="13">
        <f>IF('Wettkampf 1'!D39&gt;0,1,0)</f>
        <v>1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4</v>
      </c>
    </row>
    <row r="39" spans="1:16" ht="15.5" x14ac:dyDescent="0.35">
      <c r="A39" s="196" t="s">
        <v>140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1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2</v>
      </c>
    </row>
    <row r="40" spans="1:16" ht="15.5" x14ac:dyDescent="0.35">
      <c r="A40" s="196" t="s">
        <v>72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96" t="s">
        <v>73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96" t="s">
        <v>74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6" t="s">
        <v>75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6" t="s">
        <v>76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23</v>
      </c>
      <c r="C45" s="17">
        <f t="shared" ref="C45:G45" si="5">SUM(C9:C44)</f>
        <v>22</v>
      </c>
      <c r="D45" s="17">
        <f t="shared" si="5"/>
        <v>23</v>
      </c>
      <c r="E45" s="17">
        <f t="shared" si="5"/>
        <v>22</v>
      </c>
      <c r="F45" s="17">
        <f t="shared" si="5"/>
        <v>24</v>
      </c>
      <c r="G45" s="17">
        <f t="shared" si="5"/>
        <v>0</v>
      </c>
      <c r="H45" s="17">
        <f>SUM(H9:H44)</f>
        <v>114</v>
      </c>
      <c r="I45" s="17">
        <f>SUM(I9:I44)</f>
        <v>22</v>
      </c>
      <c r="J45" s="17">
        <f t="shared" ref="J45:N45" si="6">SUM(J9:J44)</f>
        <v>23</v>
      </c>
      <c r="K45" s="17">
        <f t="shared" si="6"/>
        <v>22</v>
      </c>
      <c r="L45" s="17">
        <f t="shared" si="6"/>
        <v>20</v>
      </c>
      <c r="M45" s="17">
        <f t="shared" si="6"/>
        <v>0</v>
      </c>
      <c r="N45" s="17">
        <f t="shared" si="6"/>
        <v>0</v>
      </c>
      <c r="O45" s="17">
        <f>SUM(O9:O44)</f>
        <v>87</v>
      </c>
      <c r="P45" s="17">
        <f>SUM(P9:P44)</f>
        <v>201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6" t="s">
        <v>98</v>
      </c>
      <c r="C2" s="7">
        <f>VLOOKUP($B$2:$B$7,'Wettkampf 1'!$B$2:$D$7,3,FALSE)</f>
        <v>923.1</v>
      </c>
      <c r="D2" s="5">
        <f>VLOOKUP($B$2:$B$7,'2'!$B$2:$D$7,3,FALSE)</f>
        <v>930.7</v>
      </c>
      <c r="E2" s="5">
        <f>VLOOKUP($B$2:$B$7,'3'!$B$2:$D$7,3,FALSE)</f>
        <v>928.3</v>
      </c>
      <c r="F2" s="5">
        <f>VLOOKUP($B$2:$B$7,'4'!$B$2:$D$7,3,FALSE)</f>
        <v>929.3</v>
      </c>
      <c r="G2" s="5">
        <f>VLOOKUP($B$2:$B$7,'5'!$B$2:$D$7,3,FALSE)</f>
        <v>931.40000000000009</v>
      </c>
      <c r="H2" s="5">
        <f>VLOOKUP($B$2:$B$7,'6'!$B$2:$D$7,3,FALSE)</f>
        <v>0</v>
      </c>
      <c r="I2" s="5">
        <f>IF(Formelhilfe!H6 &gt; 0,J2/Formelhilfe!H6,0)</f>
        <v>928.56000000000017</v>
      </c>
      <c r="J2" s="5">
        <f>SUM(C2:H2)</f>
        <v>4642.8000000000011</v>
      </c>
      <c r="K2" s="5">
        <f>VLOOKUP($B$2:$B$7,'7'!$B$2:$D$7,3,FALSE)</f>
        <v>925.80000000000007</v>
      </c>
      <c r="L2" s="5">
        <f>VLOOKUP($B$2:$B$7,'8'!$B$2:$D$7,3,FALSE)</f>
        <v>922.09999999999991</v>
      </c>
      <c r="M2" s="5">
        <f>VLOOKUP($B$2:$B$7,'9'!$B$2:$D$7,3,FALSE)</f>
        <v>926.50000000000011</v>
      </c>
      <c r="N2" s="5">
        <f>VLOOKUP($B$2:$B$7,'10'!$B$2:$D$7,3,FALSE)</f>
        <v>922.50000000000011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924.22500000000002</v>
      </c>
      <c r="R2" s="5">
        <f>SUM(K2:P2)</f>
        <v>3696.9</v>
      </c>
      <c r="S2" s="5">
        <f>IF(Formelhilfe!P6&gt;0,T2/Formelhilfe!P6,0)</f>
        <v>926.63333333333344</v>
      </c>
      <c r="T2" s="6">
        <f>SUM(C2:H2,K2:P2)</f>
        <v>8339.7000000000007</v>
      </c>
    </row>
    <row r="3" spans="1:20" ht="23.25" customHeight="1" x14ac:dyDescent="0.45">
      <c r="A3" s="12"/>
      <c r="B3" s="196" t="s">
        <v>99</v>
      </c>
      <c r="C3" s="7">
        <f>VLOOKUP($B$2:$B$7,'Wettkampf 1'!$B$2:$D$7,3,FALSE)</f>
        <v>915.4</v>
      </c>
      <c r="D3" s="5">
        <f>VLOOKUP($B$2:$B$7,'2'!$B$2:$D$7,3,FALSE)</f>
        <v>916.9</v>
      </c>
      <c r="E3" s="5">
        <f>VLOOKUP($B$2:$B$7,'3'!$B$2:$D$7,3,FALSE)</f>
        <v>913.9</v>
      </c>
      <c r="F3" s="5">
        <f>VLOOKUP($B$2:$B$7,'4'!$B$2:$D$7,3,FALSE)</f>
        <v>909.40000000000009</v>
      </c>
      <c r="G3" s="5">
        <f>VLOOKUP($B$2:$B$7,'5'!$B$2:$D$7,3,FALSE)</f>
        <v>923.8</v>
      </c>
      <c r="H3" s="5">
        <f>VLOOKUP($B$2:$B$7,'6'!$B$2:$D$7,3,FALSE)</f>
        <v>0</v>
      </c>
      <c r="I3" s="5">
        <f>IF(Formelhilfe!H2 &gt; 0,J3/Formelhilfe!H2,0)</f>
        <v>915.87999999999988</v>
      </c>
      <c r="J3" s="5">
        <f>SUM(C3:H3)</f>
        <v>4579.3999999999996</v>
      </c>
      <c r="K3" s="5">
        <f>VLOOKUP($B$2:$B$7,'7'!$B$2:$D$7,3,FALSE)</f>
        <v>923.09999999999991</v>
      </c>
      <c r="L3" s="5">
        <f>VLOOKUP($B$2:$B$7,'8'!$B$2:$D$7,3,FALSE)</f>
        <v>924.30000000000007</v>
      </c>
      <c r="M3" s="5">
        <f>VLOOKUP($B$2:$B$7,'9'!$B$2:$D$7,3,FALSE)</f>
        <v>914.30000000000007</v>
      </c>
      <c r="N3" s="5">
        <f>VLOOKUP($B$2:$B$7,'10'!$B$2:$D$7,3,FALSE)</f>
        <v>924.2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921.47500000000014</v>
      </c>
      <c r="R3" s="5">
        <f>SUM(K3:P3)</f>
        <v>3685.9000000000005</v>
      </c>
      <c r="S3" s="5">
        <f>IF(Formelhilfe!P2&gt;0,T3/Formelhilfe!P2,0)</f>
        <v>918.36666666666679</v>
      </c>
      <c r="T3" s="6">
        <f>SUM(C3:H3,K3:P3)</f>
        <v>8265.3000000000011</v>
      </c>
    </row>
    <row r="4" spans="1:20" ht="23.25" customHeight="1" x14ac:dyDescent="0.45">
      <c r="A4" s="12"/>
      <c r="B4" s="196" t="s">
        <v>95</v>
      </c>
      <c r="C4" s="7">
        <f>VLOOKUP($B$2:$B$7,'Wettkampf 1'!$B$2:$D$7,3,FALSE)</f>
        <v>928.40000000000009</v>
      </c>
      <c r="D4" s="5">
        <f>VLOOKUP($B$2:$B$7,'2'!$B$2:$D$7,3,FALSE)</f>
        <v>921.30000000000007</v>
      </c>
      <c r="E4" s="5">
        <f>VLOOKUP($B$2:$B$7,'3'!$B$2:$D$7,3,FALSE)</f>
        <v>925.5</v>
      </c>
      <c r="F4" s="5">
        <f>VLOOKUP($B$2:$B$7,'4'!$B$2:$D$7,3,FALSE)</f>
        <v>913.40000000000009</v>
      </c>
      <c r="G4" s="5">
        <f>VLOOKUP($B$2:$B$7,'5'!$B$2:$D$7,3,FALSE)</f>
        <v>904.8</v>
      </c>
      <c r="H4" s="5">
        <f>VLOOKUP($B$2:$B$7,'6'!$B$2:$D$7,3,FALSE)</f>
        <v>0</v>
      </c>
      <c r="I4" s="5">
        <f>IF(Formelhilfe!H4 &gt; 0,J4/Formelhilfe!H4,0)</f>
        <v>918.68000000000006</v>
      </c>
      <c r="J4" s="5">
        <f>SUM(C4:H4)</f>
        <v>4593.4000000000005</v>
      </c>
      <c r="K4" s="5">
        <f>VLOOKUP($B$2:$B$7,'7'!$B$2:$D$7,3,FALSE)</f>
        <v>922.90000000000009</v>
      </c>
      <c r="L4" s="5">
        <f>VLOOKUP($B$2:$B$7,'8'!$B$2:$D$7,3,FALSE)</f>
        <v>912.49999999999989</v>
      </c>
      <c r="M4" s="5">
        <f>VLOOKUP($B$2:$B$7,'9'!$B$2:$D$7,3,FALSE)</f>
        <v>904.6</v>
      </c>
      <c r="N4" s="5">
        <f>VLOOKUP($B$2:$B$7,'10'!$B$2:$D$7,3,FALSE)</f>
        <v>915.6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913.9</v>
      </c>
      <c r="R4" s="5">
        <f>SUM(K4:P4)</f>
        <v>3655.6</v>
      </c>
      <c r="S4" s="5">
        <f>IF(Formelhilfe!P4&gt;0,T4/Formelhilfe!P4,0)</f>
        <v>916.55555555555577</v>
      </c>
      <c r="T4" s="6">
        <f>SUM(C4:H4,K4:P4)</f>
        <v>8249.0000000000018</v>
      </c>
    </row>
    <row r="5" spans="1:20" ht="23.25" customHeight="1" x14ac:dyDescent="0.45">
      <c r="A5" s="12"/>
      <c r="B5" s="196" t="s">
        <v>97</v>
      </c>
      <c r="C5" s="7">
        <f>VLOOKUP($B$2:$B$7,'Wettkampf 1'!$B$2:$D$7,3,FALSE)</f>
        <v>902.00000000000011</v>
      </c>
      <c r="D5" s="5">
        <f>VLOOKUP($B$2:$B$7,'2'!$B$2:$D$7,3,FALSE)</f>
        <v>906.5</v>
      </c>
      <c r="E5" s="5">
        <f>VLOOKUP($B$2:$B$7,'3'!$B$2:$D$7,3,FALSE)</f>
        <v>915.1</v>
      </c>
      <c r="F5" s="5">
        <f>VLOOKUP($B$2:$B$7,'4'!$B$2:$D$7,3,FALSE)</f>
        <v>905.09999999999991</v>
      </c>
      <c r="G5" s="5">
        <f>VLOOKUP($B$2:$B$7,'5'!$B$2:$D$7,3,FALSE)</f>
        <v>902.59999999999991</v>
      </c>
      <c r="H5" s="5">
        <f>VLOOKUP($B$2:$B$7,'6'!$B$2:$D$7,3,FALSE)</f>
        <v>0</v>
      </c>
      <c r="I5" s="5">
        <f>IF(Formelhilfe!H3 &gt; 0,J5/Formelhilfe!H3,0)</f>
        <v>906.25999999999988</v>
      </c>
      <c r="J5" s="5">
        <f>SUM(C5:H5)</f>
        <v>4531.2999999999993</v>
      </c>
      <c r="K5" s="5">
        <f>VLOOKUP($B$2:$B$7,'7'!$B$2:$D$7,3,FALSE)</f>
        <v>912.90000000000009</v>
      </c>
      <c r="L5" s="5">
        <f>VLOOKUP($B$2:$B$7,'8'!$B$2:$D$7,3,FALSE)</f>
        <v>915.8</v>
      </c>
      <c r="M5" s="5">
        <f>VLOOKUP($B$2:$B$7,'9'!$B$2:$D$7,3,FALSE)</f>
        <v>916</v>
      </c>
      <c r="N5" s="5">
        <f>VLOOKUP($B$2:$B$7,'10'!$B$2:$D$7,3,FALSE)</f>
        <v>916.10000000000014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915.2</v>
      </c>
      <c r="R5" s="5">
        <f>SUM(K5:P5)</f>
        <v>3660.8</v>
      </c>
      <c r="S5" s="5">
        <f>IF(Formelhilfe!P3&gt;0,T5/Formelhilfe!P3,0)</f>
        <v>910.23333333333312</v>
      </c>
      <c r="T5" s="6">
        <f>SUM(C5:H5,K5:P5)</f>
        <v>8192.0999999999985</v>
      </c>
    </row>
    <row r="6" spans="1:20" ht="23.25" customHeight="1" x14ac:dyDescent="0.45">
      <c r="A6" s="12"/>
      <c r="B6" s="196" t="s">
        <v>96</v>
      </c>
      <c r="C6" s="7">
        <f>VLOOKUP($B$2:$B$7,'Wettkampf 1'!$B$2:$D$7,3,FALSE)</f>
        <v>890.40000000000009</v>
      </c>
      <c r="D6" s="5">
        <f>VLOOKUP($B$2:$B$7,'2'!$B$2:$D$7,3,FALSE)</f>
        <v>914.5</v>
      </c>
      <c r="E6" s="5">
        <f>VLOOKUP($B$2:$B$7,'3'!$B$2:$D$7,3,FALSE)</f>
        <v>862.69999999999993</v>
      </c>
      <c r="F6" s="5">
        <f>VLOOKUP($B$2:$B$7,'4'!$B$2:$D$7,3,FALSE)</f>
        <v>890.2</v>
      </c>
      <c r="G6" s="5">
        <f>VLOOKUP($B$2:$B$7,'5'!$B$2:$D$7,3,FALSE)</f>
        <v>858.59999999999991</v>
      </c>
      <c r="H6" s="5">
        <f>VLOOKUP($B$2:$B$7,'6'!$B$2:$D$7,3,FALSE)</f>
        <v>0</v>
      </c>
      <c r="I6" s="5">
        <f>IF(Formelhilfe!H5 &gt; 0,J6/Formelhilfe!H5,0)</f>
        <v>883.28</v>
      </c>
      <c r="J6" s="5">
        <f>SUM(C6:H6)</f>
        <v>4416.3999999999996</v>
      </c>
      <c r="K6" s="5">
        <f>VLOOKUP($B$2:$B$7,'7'!$B$2:$D$7,3,FALSE)</f>
        <v>904.6</v>
      </c>
      <c r="L6" s="5">
        <f>VLOOKUP($B$2:$B$7,'8'!$B$2:$D$7,3,FALSE)</f>
        <v>896.8</v>
      </c>
      <c r="M6" s="5">
        <f>VLOOKUP($B$2:$B$7,'9'!$B$2:$D$7,3,FALSE)</f>
        <v>885.3</v>
      </c>
      <c r="N6" s="5">
        <f>VLOOKUP($B$2:$B$7,'10'!$B$2:$D$7,3,FALSE)</f>
        <v>893.6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895.07499999999993</v>
      </c>
      <c r="R6" s="5">
        <f>SUM(K6:P6)</f>
        <v>3580.2999999999997</v>
      </c>
      <c r="S6" s="5">
        <f>IF(Formelhilfe!P5&gt;0,T6/Formelhilfe!P5,0)</f>
        <v>888.52222222222235</v>
      </c>
      <c r="T6" s="6">
        <f>SUM(C6:H6,K6:P6)</f>
        <v>7996.7000000000007</v>
      </c>
    </row>
    <row r="7" spans="1:20" ht="23.25" customHeight="1" x14ac:dyDescent="0.45">
      <c r="A7" s="12"/>
      <c r="B7" s="196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Werlte</v>
      </c>
      <c r="Z1" s="175"/>
    </row>
    <row r="2" spans="1:29" ht="15" customHeight="1" x14ac:dyDescent="0.35">
      <c r="A2" s="93">
        <v>1</v>
      </c>
      <c r="B2" s="111" t="s">
        <v>95</v>
      </c>
      <c r="D2" s="105">
        <f>G46</f>
        <v>928.40000000000009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14.09.25</v>
      </c>
      <c r="Z2" s="175"/>
    </row>
    <row r="3" spans="1:29" ht="15" customHeight="1" x14ac:dyDescent="0.35">
      <c r="A3" s="93">
        <v>2</v>
      </c>
      <c r="B3" s="111" t="s">
        <v>96</v>
      </c>
      <c r="D3" s="105">
        <f>I46</f>
        <v>890.40000000000009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97</v>
      </c>
      <c r="D4" s="105">
        <f>K46</f>
        <v>902.00000000000011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98</v>
      </c>
      <c r="D5" s="105">
        <f>M46</f>
        <v>923.1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7" t="s">
        <v>100</v>
      </c>
      <c r="Z5" s="178"/>
      <c r="AA5" s="103"/>
    </row>
    <row r="6" spans="1:29" ht="15" customHeight="1" x14ac:dyDescent="0.35">
      <c r="A6" s="93">
        <v>5</v>
      </c>
      <c r="B6" s="111" t="s">
        <v>99</v>
      </c>
      <c r="D6" s="105">
        <f>O46</f>
        <v>915.4</v>
      </c>
      <c r="E6" s="110" t="str">
        <f>IF(P46&gt;4,"Es sind zu viele Schützen in Wertung!"," ")</f>
        <v xml:space="preserve"> </v>
      </c>
      <c r="W6" s="103"/>
      <c r="X6" s="107" t="s">
        <v>44</v>
      </c>
      <c r="Y6" s="177" t="s">
        <v>101</v>
      </c>
      <c r="Z6" s="178"/>
      <c r="AA6" s="103"/>
    </row>
    <row r="7" spans="1:29" ht="15" customHeight="1" x14ac:dyDescent="0.3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77" t="s">
        <v>100</v>
      </c>
      <c r="Z7" s="17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2" t="s">
        <v>32</v>
      </c>
      <c r="X9" s="173"/>
      <c r="Y9" s="173"/>
      <c r="Z9" s="174"/>
    </row>
    <row r="10" spans="1:29" ht="13" customHeight="1" x14ac:dyDescent="0.35">
      <c r="A10" s="93">
        <v>1</v>
      </c>
      <c r="B10" s="111" t="s">
        <v>102</v>
      </c>
      <c r="C10" s="95" t="s">
        <v>95</v>
      </c>
      <c r="D10" s="95">
        <v>295.7</v>
      </c>
      <c r="E10" s="50" t="s">
        <v>103</v>
      </c>
      <c r="F10" s="67" t="str">
        <f>IF(E10="x","0",D10)</f>
        <v>0</v>
      </c>
      <c r="G10" s="67" t="str">
        <f>IF(C10=$B$2,F10,0)</f>
        <v>0</v>
      </c>
      <c r="H10" s="67">
        <f>(IF(AND($E10="",$C10=$B$2),1,0))</f>
        <v>0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104</v>
      </c>
      <c r="C11" s="95" t="s">
        <v>95</v>
      </c>
      <c r="D11" s="95">
        <v>311.39999999999998</v>
      </c>
      <c r="E11" s="50"/>
      <c r="F11" s="67">
        <f t="shared" ref="F11:F45" si="0">IF(E11="x","0",D11)</f>
        <v>311.39999999999998</v>
      </c>
      <c r="G11" s="67">
        <f t="shared" ref="G11:G45" si="1">IF(C11=$B$2,F11,0)</f>
        <v>311.39999999999998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105</v>
      </c>
      <c r="C12" s="95" t="s">
        <v>95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106</v>
      </c>
      <c r="C13" s="95" t="s">
        <v>95</v>
      </c>
      <c r="D13" s="95">
        <v>308.2</v>
      </c>
      <c r="E13" s="50"/>
      <c r="F13" s="67">
        <f t="shared" si="0"/>
        <v>308.2</v>
      </c>
      <c r="G13" s="67">
        <f t="shared" si="1"/>
        <v>308.2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107</v>
      </c>
      <c r="C14" s="95" t="s">
        <v>95</v>
      </c>
      <c r="D14" s="95">
        <v>307.7</v>
      </c>
      <c r="E14" s="50"/>
      <c r="F14" s="67">
        <f t="shared" si="0"/>
        <v>307.7</v>
      </c>
      <c r="G14" s="67">
        <f t="shared" si="1"/>
        <v>307.7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95</v>
      </c>
      <c r="D15" s="95"/>
      <c r="E15" s="50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108</v>
      </c>
      <c r="C16" s="95" t="s">
        <v>96</v>
      </c>
      <c r="D16" s="95">
        <v>307.60000000000002</v>
      </c>
      <c r="E16" s="50"/>
      <c r="F16" s="67">
        <f t="shared" si="0"/>
        <v>307.60000000000002</v>
      </c>
      <c r="G16" s="67">
        <f t="shared" si="1"/>
        <v>0</v>
      </c>
      <c r="H16" s="67">
        <f t="shared" si="2"/>
        <v>0</v>
      </c>
      <c r="I16" s="67">
        <f t="shared" si="3"/>
        <v>307.60000000000002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109</v>
      </c>
      <c r="C17" s="95" t="s">
        <v>96</v>
      </c>
      <c r="D17" s="95">
        <v>292.3</v>
      </c>
      <c r="E17" s="50"/>
      <c r="F17" s="67">
        <f t="shared" si="0"/>
        <v>292.3</v>
      </c>
      <c r="G17" s="67">
        <f t="shared" si="1"/>
        <v>0</v>
      </c>
      <c r="H17" s="67">
        <f t="shared" si="2"/>
        <v>0</v>
      </c>
      <c r="I17" s="67">
        <f t="shared" si="3"/>
        <v>292.3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110</v>
      </c>
      <c r="C18" s="95" t="s">
        <v>96</v>
      </c>
      <c r="D18" s="95">
        <v>290.5</v>
      </c>
      <c r="E18" s="50"/>
      <c r="F18" s="67">
        <f t="shared" si="0"/>
        <v>290.5</v>
      </c>
      <c r="G18" s="67">
        <f t="shared" si="1"/>
        <v>0</v>
      </c>
      <c r="H18" s="67">
        <f t="shared" si="2"/>
        <v>0</v>
      </c>
      <c r="I18" s="67">
        <f t="shared" si="3"/>
        <v>290.5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111</v>
      </c>
      <c r="C19" s="95" t="s">
        <v>96</v>
      </c>
      <c r="D19" s="95">
        <v>288.89999999999998</v>
      </c>
      <c r="E19" s="50"/>
      <c r="F19" s="67">
        <f t="shared" si="0"/>
        <v>288.89999999999998</v>
      </c>
      <c r="G19" s="67">
        <f t="shared" si="1"/>
        <v>0</v>
      </c>
      <c r="H19" s="67">
        <f t="shared" si="2"/>
        <v>0</v>
      </c>
      <c r="I19" s="67">
        <f t="shared" si="3"/>
        <v>288.89999999999998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112</v>
      </c>
      <c r="C20" s="95" t="s">
        <v>96</v>
      </c>
      <c r="D20" s="95">
        <v>282.3</v>
      </c>
      <c r="E20" s="50" t="s">
        <v>103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137</v>
      </c>
      <c r="C21" s="95" t="s">
        <v>96</v>
      </c>
      <c r="D21" s="95"/>
      <c r="E21" s="50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113</v>
      </c>
      <c r="C22" s="95" t="s">
        <v>97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114</v>
      </c>
      <c r="C23" s="95" t="s">
        <v>97</v>
      </c>
      <c r="D23" s="95">
        <v>300.3</v>
      </c>
      <c r="E23" s="50"/>
      <c r="F23" s="67">
        <f t="shared" si="0"/>
        <v>300.3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115</v>
      </c>
      <c r="C24" s="95" t="s">
        <v>97</v>
      </c>
      <c r="D24" s="95">
        <v>299.60000000000002</v>
      </c>
      <c r="E24" s="50"/>
      <c r="F24" s="67">
        <f t="shared" si="0"/>
        <v>299.60000000000002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116</v>
      </c>
      <c r="C25" s="95" t="s">
        <v>97</v>
      </c>
      <c r="D25" s="95">
        <v>293.2</v>
      </c>
      <c r="E25" s="50"/>
      <c r="F25" s="67">
        <f t="shared" si="0"/>
        <v>293.2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293.2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126</v>
      </c>
      <c r="C26" s="95" t="s">
        <v>97</v>
      </c>
      <c r="D26" s="95"/>
      <c r="E26" s="50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127</v>
      </c>
      <c r="C27" s="95" t="s">
        <v>97</v>
      </c>
      <c r="D27" s="95"/>
      <c r="E27" s="50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117</v>
      </c>
      <c r="C28" s="95" t="s">
        <v>98</v>
      </c>
      <c r="D28" s="95">
        <v>315.60000000000002</v>
      </c>
      <c r="E28" s="50"/>
      <c r="F28" s="67">
        <f t="shared" si="0"/>
        <v>315.60000000000002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315.60000000000002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118</v>
      </c>
      <c r="C29" s="95" t="s">
        <v>98</v>
      </c>
      <c r="D29" s="95">
        <v>293.60000000000002</v>
      </c>
      <c r="E29" s="50"/>
      <c r="F29" s="67">
        <f t="shared" si="0"/>
        <v>293.60000000000002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119</v>
      </c>
      <c r="C30" s="95" t="s">
        <v>98</v>
      </c>
      <c r="D30" s="95">
        <v>313.89999999999998</v>
      </c>
      <c r="E30" s="50"/>
      <c r="F30" s="67">
        <f t="shared" si="0"/>
        <v>313.89999999999998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128</v>
      </c>
      <c r="C31" s="95" t="s">
        <v>98</v>
      </c>
      <c r="D31" s="95"/>
      <c r="E31" s="50" t="s">
        <v>103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70</v>
      </c>
      <c r="C32" s="95" t="s">
        <v>98</v>
      </c>
      <c r="D32" s="95"/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71</v>
      </c>
      <c r="C33" s="95" t="s">
        <v>98</v>
      </c>
      <c r="D33" s="95"/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99</v>
      </c>
      <c r="D34" s="95">
        <v>297.7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 t="str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99</v>
      </c>
      <c r="D35" s="95">
        <v>308.8</v>
      </c>
      <c r="E35" s="50"/>
      <c r="F35" s="67">
        <f t="shared" si="0"/>
        <v>308.8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122</v>
      </c>
      <c r="C36" s="95" t="s">
        <v>99</v>
      </c>
      <c r="D36" s="95">
        <v>305</v>
      </c>
      <c r="E36" s="50"/>
      <c r="F36" s="67">
        <f t="shared" si="0"/>
        <v>305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123</v>
      </c>
      <c r="C37" s="95" t="s">
        <v>99</v>
      </c>
      <c r="D37" s="95">
        <v>301.60000000000002</v>
      </c>
      <c r="E37" s="50"/>
      <c r="F37" s="67">
        <f t="shared" si="0"/>
        <v>301.60000000000002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301.60000000000002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124</v>
      </c>
      <c r="C38" s="95" t="s">
        <v>99</v>
      </c>
      <c r="D38" s="95">
        <v>298.8</v>
      </c>
      <c r="E38" s="50"/>
      <c r="F38" s="67">
        <f t="shared" si="0"/>
        <v>298.8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298.8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125</v>
      </c>
      <c r="C39" s="95" t="s">
        <v>99</v>
      </c>
      <c r="D39" s="95">
        <v>299.7</v>
      </c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140</v>
      </c>
      <c r="C40" s="95" t="s">
        <v>96</v>
      </c>
      <c r="D40" s="95"/>
      <c r="E40" s="50" t="s">
        <v>103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 t="str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72</v>
      </c>
      <c r="C41" s="95" t="s">
        <v>69</v>
      </c>
      <c r="D41" s="95"/>
      <c r="E41" s="50" t="s">
        <v>103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73</v>
      </c>
      <c r="C42" s="95" t="s">
        <v>69</v>
      </c>
      <c r="D42" s="95"/>
      <c r="E42" s="50" t="s">
        <v>103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74</v>
      </c>
      <c r="C43" s="95" t="s">
        <v>69</v>
      </c>
      <c r="D43" s="95"/>
      <c r="E43" s="50" t="s">
        <v>103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75</v>
      </c>
      <c r="C44" s="95" t="s">
        <v>69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76</v>
      </c>
      <c r="C45" s="95" t="s">
        <v>69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928.40000000000009</v>
      </c>
      <c r="H46" s="67">
        <f>SUM(H10:H45)</f>
        <v>4</v>
      </c>
      <c r="I46" s="67">
        <f>LARGE(I10:I45,1)+LARGE(I10:I45,2)+LARGE(I10:I45,3)</f>
        <v>890.40000000000009</v>
      </c>
      <c r="J46" s="67">
        <f>SUM(J10:J45)</f>
        <v>4</v>
      </c>
      <c r="K46" s="67">
        <f>LARGE(K10:K45,1)+LARGE(K10:K45,2)+LARGE(K10:K45,3)</f>
        <v>902.00000000000011</v>
      </c>
      <c r="L46" s="67">
        <f>SUM(L10:L45)</f>
        <v>4</v>
      </c>
      <c r="M46" s="67">
        <f>LARGE(M10:M45,1)+LARGE(M10:M45,2)+LARGE(M10:M45,3)</f>
        <v>923.1</v>
      </c>
      <c r="N46" s="67">
        <f>SUM(N10:N45)</f>
        <v>3</v>
      </c>
      <c r="O46" s="67">
        <f>LARGE(O10:O45,1)+LARGE(O10:O45,2)+LARGE(O10:O45,3)</f>
        <v>915.4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0</v>
      </c>
    </row>
    <row r="47" spans="1:29" ht="15" customHeight="1" x14ac:dyDescent="0.3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Übersicht!E4</f>
        <v>Eisten</v>
      </c>
      <c r="X1" s="180"/>
    </row>
    <row r="2" spans="1:29" x14ac:dyDescent="0.35">
      <c r="A2" s="106">
        <v>1</v>
      </c>
      <c r="B2" s="64" t="str">
        <f>'Wettkampf 1'!B2</f>
        <v>Werlte II</v>
      </c>
      <c r="D2" s="73">
        <f>G46</f>
        <v>921.30000000000007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Übersicht!E3</f>
        <v>28.09.25</v>
      </c>
      <c r="X2" s="180"/>
    </row>
    <row r="3" spans="1:29" x14ac:dyDescent="0.35">
      <c r="A3" s="106">
        <v>2</v>
      </c>
      <c r="B3" s="64" t="str">
        <f>'Wettkampf 1'!B3</f>
        <v>Eisten II</v>
      </c>
      <c r="D3" s="73">
        <f>I46</f>
        <v>914.5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930.7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129</v>
      </c>
      <c r="X5" s="178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916.9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130</v>
      </c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2" t="s">
        <v>129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298.8</v>
      </c>
      <c r="E10" s="83" t="s">
        <v>131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302.5</v>
      </c>
      <c r="E12" s="83"/>
      <c r="F12" s="68">
        <f t="shared" si="0"/>
        <v>302.5</v>
      </c>
      <c r="G12" s="69">
        <f t="shared" si="1"/>
        <v>302.5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</v>
      </c>
      <c r="E13" s="8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304.10000000000002</v>
      </c>
      <c r="E14" s="83"/>
      <c r="F14" s="68">
        <f t="shared" si="0"/>
        <v>304.10000000000002</v>
      </c>
      <c r="G14" s="69">
        <f t="shared" si="1"/>
        <v>304.10000000000002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>
        <v>0</v>
      </c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304</v>
      </c>
      <c r="E16" s="83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>
        <v>298.7</v>
      </c>
      <c r="E17" s="83"/>
      <c r="F17" s="68">
        <f t="shared" si="0"/>
        <v>298.7</v>
      </c>
      <c r="G17" s="69">
        <f t="shared" si="1"/>
        <v>0</v>
      </c>
      <c r="H17" s="69">
        <f t="shared" si="2"/>
        <v>0</v>
      </c>
      <c r="I17" s="69">
        <f t="shared" si="3"/>
        <v>298.7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284.89999999999998</v>
      </c>
      <c r="E18" s="83"/>
      <c r="F18" s="68">
        <f t="shared" si="0"/>
        <v>284.89999999999998</v>
      </c>
      <c r="G18" s="69">
        <f t="shared" si="1"/>
        <v>0</v>
      </c>
      <c r="H18" s="69">
        <f t="shared" si="2"/>
        <v>0</v>
      </c>
      <c r="I18" s="69">
        <f t="shared" si="3"/>
        <v>284.89999999999998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278.8</v>
      </c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>
        <v>0</v>
      </c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300.8</v>
      </c>
      <c r="E22" s="83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0</v>
      </c>
      <c r="E23" s="83" t="s">
        <v>131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304.7</v>
      </c>
      <c r="E24" s="83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131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301</v>
      </c>
      <c r="E27" s="83"/>
      <c r="F27" s="68">
        <f t="shared" si="0"/>
        <v>301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301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309.60000000000002</v>
      </c>
      <c r="E28" s="83"/>
      <c r="F28" s="68">
        <f t="shared" si="0"/>
        <v>309.60000000000002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297.8</v>
      </c>
      <c r="E29" s="83"/>
      <c r="F29" s="68">
        <f t="shared" si="0"/>
        <v>297.8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314.3</v>
      </c>
      <c r="E30" s="83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306.8</v>
      </c>
      <c r="E31" s="83"/>
      <c r="F31" s="68">
        <f t="shared" si="0"/>
        <v>306.8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>
        <v>0</v>
      </c>
      <c r="E32" s="8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>
        <v>0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0</v>
      </c>
      <c r="E34" s="83" t="s">
        <v>131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305.7</v>
      </c>
      <c r="E35" s="8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307.10000000000002</v>
      </c>
      <c r="E36" s="83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300.3</v>
      </c>
      <c r="E37" s="83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304.10000000000002</v>
      </c>
      <c r="E38" s="83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0</v>
      </c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>
        <v>0</v>
      </c>
      <c r="E40" s="83" t="s">
        <v>131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>
        <v>0</v>
      </c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>
        <v>0</v>
      </c>
      <c r="E42" s="83" t="s">
        <v>131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>
        <v>0</v>
      </c>
      <c r="E43" s="83" t="s">
        <v>131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>
        <v>0</v>
      </c>
      <c r="E44" s="83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>
        <v>0</v>
      </c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921.30000000000007</v>
      </c>
      <c r="H46" s="69">
        <f>SUM(H10:H45)</f>
        <v>4</v>
      </c>
      <c r="I46" s="69">
        <f>LARGE(I10:I45,1)+LARGE(I10:I45,2)+LARGE(I10:I45,3)</f>
        <v>914.5</v>
      </c>
      <c r="J46" s="69">
        <f>SUM(J10:J45)</f>
        <v>4</v>
      </c>
      <c r="K46" s="69">
        <f>LARGE(K10:K45,1)+LARGE(K10:K45,2)+LARGE(K10:K45,3)</f>
        <v>906.5</v>
      </c>
      <c r="L46" s="69">
        <f>SUM(L10:L45)</f>
        <v>4</v>
      </c>
      <c r="M46" s="69">
        <f>LARGE(M10:M45,1)+LARGE(M10:M45,2)+LARGE(M10:M45,3)</f>
        <v>930.7</v>
      </c>
      <c r="N46" s="69">
        <f>SUM(N10:N45)</f>
        <v>4</v>
      </c>
      <c r="O46" s="69">
        <f>LARGE(O10:O45,1)+LARGE(O10:O45,2)+LARGE(O10:O45,3)</f>
        <v>916.9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7" workbookViewId="0">
      <selection activeCell="AD38" sqref="A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Übersicht!F4</f>
        <v>Spahnharrenstätte</v>
      </c>
      <c r="X1" s="180"/>
    </row>
    <row r="2" spans="1:29" x14ac:dyDescent="0.35">
      <c r="A2" s="106">
        <v>1</v>
      </c>
      <c r="B2" s="64" t="str">
        <f>'Wettkampf 1'!B2</f>
        <v>Werlte II</v>
      </c>
      <c r="D2" s="73">
        <f>G46</f>
        <v>925.5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Übersicht!F3</f>
        <v>12.10.25</v>
      </c>
      <c r="X2" s="180"/>
    </row>
    <row r="3" spans="1:29" x14ac:dyDescent="0.35">
      <c r="A3" s="106">
        <v>2</v>
      </c>
      <c r="B3" s="64" t="str">
        <f>'Wettkampf 1'!B3</f>
        <v>Eisten II</v>
      </c>
      <c r="D3" s="73">
        <f>I46</f>
        <v>862.69999999999993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915.1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928.3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132</v>
      </c>
      <c r="X5" s="178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913.9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2" t="s">
        <v>132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297.3</v>
      </c>
      <c r="E10" s="83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97.6</v>
      </c>
      <c r="V10" s="84">
        <v>101.2</v>
      </c>
      <c r="W10" s="84">
        <v>98.5</v>
      </c>
      <c r="X10" s="87">
        <f>U10+V10+W10</f>
        <v>297.3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</v>
      </c>
      <c r="E11" s="83"/>
      <c r="F11" s="68">
        <f t="shared" ref="F11:F45" si="0">IF(E11="x","0",D11)</f>
        <v>311</v>
      </c>
      <c r="G11" s="69">
        <f t="shared" ref="G11:G45" si="1">IF(C11=$B$2,F11,0)</f>
        <v>311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104.9</v>
      </c>
      <c r="W11" s="85">
        <v>103</v>
      </c>
      <c r="X11" s="88">
        <f t="shared" ref="X11:X45" si="13">U11+V11+W11</f>
        <v>311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299.39999999999998</v>
      </c>
      <c r="E12" s="83"/>
      <c r="F12" s="68">
        <f t="shared" si="0"/>
        <v>299.39999999999998</v>
      </c>
      <c r="G12" s="69">
        <f t="shared" si="1"/>
        <v>299.39999999999998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98.8</v>
      </c>
      <c r="V12" s="85">
        <v>102.8</v>
      </c>
      <c r="W12" s="85">
        <v>97.8</v>
      </c>
      <c r="X12" s="88">
        <f t="shared" si="13"/>
        <v>299.39999999999998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305.89999999999998</v>
      </c>
      <c r="E13" s="83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102.7</v>
      </c>
      <c r="V13" s="85">
        <v>101.8</v>
      </c>
      <c r="W13" s="85">
        <v>101.4</v>
      </c>
      <c r="X13" s="88">
        <f t="shared" si="13"/>
        <v>305.89999999999998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308.60000000000002</v>
      </c>
      <c r="E14" s="83"/>
      <c r="F14" s="68">
        <f t="shared" si="0"/>
        <v>308.60000000000002</v>
      </c>
      <c r="G14" s="69">
        <f t="shared" si="1"/>
        <v>308.60000000000002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103.5</v>
      </c>
      <c r="V14" s="85">
        <v>101.9</v>
      </c>
      <c r="W14" s="85">
        <v>103.2</v>
      </c>
      <c r="X14" s="88">
        <f t="shared" si="13"/>
        <v>308.60000000000002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275.8</v>
      </c>
      <c r="E16" s="83"/>
      <c r="F16" s="68">
        <f t="shared" si="0"/>
        <v>275.8</v>
      </c>
      <c r="G16" s="69">
        <f t="shared" si="1"/>
        <v>0</v>
      </c>
      <c r="H16" s="69">
        <f t="shared" si="2"/>
        <v>0</v>
      </c>
      <c r="I16" s="69">
        <f t="shared" si="3"/>
        <v>275.8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91.7</v>
      </c>
      <c r="V16" s="85">
        <v>95.8</v>
      </c>
      <c r="W16" s="85">
        <v>88.3</v>
      </c>
      <c r="X16" s="88">
        <f t="shared" si="13"/>
        <v>275.8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289.60000000000002</v>
      </c>
      <c r="E18" s="83"/>
      <c r="F18" s="68">
        <f t="shared" si="0"/>
        <v>289.60000000000002</v>
      </c>
      <c r="G18" s="69">
        <f t="shared" si="1"/>
        <v>0</v>
      </c>
      <c r="H18" s="69">
        <f t="shared" si="2"/>
        <v>0</v>
      </c>
      <c r="I18" s="69">
        <f t="shared" si="3"/>
        <v>289.60000000000002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95.5</v>
      </c>
      <c r="V18" s="85">
        <v>96.2</v>
      </c>
      <c r="W18" s="85">
        <v>97.9</v>
      </c>
      <c r="X18" s="88">
        <f t="shared" si="13"/>
        <v>289.60000000000002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295.7</v>
      </c>
      <c r="E19" s="83"/>
      <c r="F19" s="68">
        <f t="shared" si="0"/>
        <v>295.7</v>
      </c>
      <c r="G19" s="69">
        <f t="shared" si="1"/>
        <v>0</v>
      </c>
      <c r="H19" s="69">
        <f t="shared" si="2"/>
        <v>0</v>
      </c>
      <c r="I19" s="69">
        <f t="shared" si="3"/>
        <v>295.7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99.5</v>
      </c>
      <c r="V19" s="85">
        <v>97.8</v>
      </c>
      <c r="W19" s="85">
        <v>98.4</v>
      </c>
      <c r="X19" s="88">
        <f t="shared" si="13"/>
        <v>295.70000000000005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277.39999999999998</v>
      </c>
      <c r="E20" s="83"/>
      <c r="F20" s="68">
        <f t="shared" si="0"/>
        <v>277.39999999999998</v>
      </c>
      <c r="G20" s="69">
        <f t="shared" si="1"/>
        <v>0</v>
      </c>
      <c r="H20" s="69">
        <f t="shared" si="2"/>
        <v>0</v>
      </c>
      <c r="I20" s="69">
        <f t="shared" si="3"/>
        <v>277.39999999999998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92.2</v>
      </c>
      <c r="V20" s="85">
        <v>92</v>
      </c>
      <c r="W20" s="85">
        <v>93.2</v>
      </c>
      <c r="X20" s="88">
        <f t="shared" si="13"/>
        <v>277.39999999999998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0</v>
      </c>
      <c r="E22" s="83" t="s">
        <v>103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0</v>
      </c>
      <c r="V22" s="85">
        <v>0</v>
      </c>
      <c r="W22" s="85">
        <v>0</v>
      </c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306.7</v>
      </c>
      <c r="E23" s="83"/>
      <c r="F23" s="68">
        <f t="shared" si="0"/>
        <v>306.7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100.2</v>
      </c>
      <c r="V23" s="85">
        <v>103.3</v>
      </c>
      <c r="W23" s="85">
        <v>103.2</v>
      </c>
      <c r="X23" s="88">
        <f t="shared" si="13"/>
        <v>306.7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103.9</v>
      </c>
      <c r="V24" s="85">
        <v>103.2</v>
      </c>
      <c r="W24" s="85">
        <v>101.4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0</v>
      </c>
      <c r="V25" s="85">
        <v>0</v>
      </c>
      <c r="W25" s="85">
        <v>0</v>
      </c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287.8</v>
      </c>
      <c r="E26" s="83"/>
      <c r="F26" s="68">
        <f t="shared" si="0"/>
        <v>287.8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287.8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94.5</v>
      </c>
      <c r="V26" s="85">
        <v>96.8</v>
      </c>
      <c r="W26" s="85">
        <v>96.5</v>
      </c>
      <c r="X26" s="88">
        <f t="shared" si="13"/>
        <v>287.8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299.89999999999998</v>
      </c>
      <c r="E27" s="83"/>
      <c r="F27" s="68">
        <f t="shared" si="0"/>
        <v>299.89999999999998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100.5</v>
      </c>
      <c r="V27" s="85">
        <v>101.3</v>
      </c>
      <c r="W27" s="85">
        <v>98.1</v>
      </c>
      <c r="X27" s="88">
        <f t="shared" si="13"/>
        <v>299.89999999999998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313.89999999999998</v>
      </c>
      <c r="E28" s="83"/>
      <c r="F28" s="68">
        <f t="shared" si="0"/>
        <v>313.89999999999998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104.8</v>
      </c>
      <c r="V28" s="85">
        <v>104</v>
      </c>
      <c r="W28" s="85">
        <v>105.1</v>
      </c>
      <c r="X28" s="88">
        <f t="shared" si="13"/>
        <v>313.89999999999998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301.5</v>
      </c>
      <c r="E29" s="83"/>
      <c r="F29" s="68">
        <f t="shared" si="0"/>
        <v>301.5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100.3</v>
      </c>
      <c r="V29" s="85">
        <v>100</v>
      </c>
      <c r="W29" s="85">
        <v>101.2</v>
      </c>
      <c r="X29" s="88">
        <f t="shared" si="13"/>
        <v>301.5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310</v>
      </c>
      <c r="E30" s="83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103.6</v>
      </c>
      <c r="W30" s="85">
        <v>102.3</v>
      </c>
      <c r="X30" s="88">
        <f t="shared" si="13"/>
        <v>310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304.39999999999998</v>
      </c>
      <c r="E31" s="83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103.1</v>
      </c>
      <c r="W31" s="85">
        <v>99.3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306.5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100.7</v>
      </c>
      <c r="V34" s="85">
        <v>102.7</v>
      </c>
      <c r="W34" s="85">
        <v>103.1</v>
      </c>
      <c r="X34" s="88">
        <f t="shared" si="13"/>
        <v>306.5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308</v>
      </c>
      <c r="E35" s="83"/>
      <c r="F35" s="68">
        <f t="shared" si="0"/>
        <v>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104.5</v>
      </c>
      <c r="W35" s="85">
        <v>101.1</v>
      </c>
      <c r="X35" s="88">
        <f t="shared" si="13"/>
        <v>308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100.8</v>
      </c>
      <c r="V36" s="85">
        <v>100.2</v>
      </c>
      <c r="W36" s="85">
        <v>102.3</v>
      </c>
      <c r="X36" s="88">
        <f t="shared" si="13"/>
        <v>303.3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299.5</v>
      </c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101</v>
      </c>
      <c r="V37" s="85">
        <v>97.7</v>
      </c>
      <c r="W37" s="85">
        <v>100.8</v>
      </c>
      <c r="X37" s="88">
        <f t="shared" si="13"/>
        <v>299.5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302.60000000000002</v>
      </c>
      <c r="E38" s="83"/>
      <c r="F38" s="68">
        <f t="shared" si="0"/>
        <v>302.60000000000002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98.7</v>
      </c>
      <c r="V38" s="85">
        <v>102.4</v>
      </c>
      <c r="W38" s="85">
        <v>101.5</v>
      </c>
      <c r="X38" s="88">
        <f t="shared" si="13"/>
        <v>302.60000000000002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298.7</v>
      </c>
      <c r="E39" s="83"/>
      <c r="F39" s="68">
        <f t="shared" si="0"/>
        <v>298.7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298.7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>
        <v>99.3</v>
      </c>
      <c r="V39" s="85">
        <v>99.4</v>
      </c>
      <c r="W39" s="85">
        <v>100</v>
      </c>
      <c r="X39" s="88">
        <f t="shared" si="13"/>
        <v>298.7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925.5</v>
      </c>
      <c r="H46" s="69">
        <f>SUM(H10:H45)</f>
        <v>4</v>
      </c>
      <c r="I46" s="69">
        <f>LARGE(I10:I45,1)+LARGE(I10:I45,2)+LARGE(I10:I45,3)</f>
        <v>862.69999999999993</v>
      </c>
      <c r="J46" s="69">
        <f>SUM(J10:J45)</f>
        <v>4</v>
      </c>
      <c r="K46" s="69">
        <f>LARGE(K10:K45,1)+LARGE(K10:K45,2)+LARGE(K10:K45,3)</f>
        <v>915.1</v>
      </c>
      <c r="L46" s="69">
        <f>SUM(L10:L45)</f>
        <v>4</v>
      </c>
      <c r="M46" s="69">
        <f>LARGE(M10:M45,1)+LARGE(M10:M45,2)+LARGE(M10:M45,3)</f>
        <v>928.3</v>
      </c>
      <c r="N46" s="69">
        <f>SUM(N10:N45)</f>
        <v>4</v>
      </c>
      <c r="O46" s="69">
        <f>LARGE(O10:O45,1)+LARGE(O10:O45,2)+LARGE(O10:O45,3)</f>
        <v>913.9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25" sqref="T2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Übersicht!G4</f>
        <v>Rastdorf</v>
      </c>
      <c r="X1" s="180"/>
    </row>
    <row r="2" spans="1:29" x14ac:dyDescent="0.35">
      <c r="A2" s="106">
        <v>1</v>
      </c>
      <c r="B2" s="64" t="str">
        <f>'Wettkampf 1'!B2</f>
        <v>Werlte II</v>
      </c>
      <c r="D2" s="73">
        <f>G46</f>
        <v>913.40000000000009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Übersicht!G3</f>
        <v>26.10.25</v>
      </c>
      <c r="X2" s="180"/>
    </row>
    <row r="3" spans="1:29" x14ac:dyDescent="0.35">
      <c r="A3" s="106">
        <v>2</v>
      </c>
      <c r="B3" s="64" t="str">
        <f>'Wettkampf 1'!B3</f>
        <v>Eisten II</v>
      </c>
      <c r="D3" s="73">
        <f>I46</f>
        <v>890.2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905.09999999999991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929.3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133</v>
      </c>
      <c r="X5" s="178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909.40000000000009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134</v>
      </c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2" t="s">
        <v>59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49">
        <v>295</v>
      </c>
      <c r="E10" s="150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49">
        <v>309</v>
      </c>
      <c r="E11" s="150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49">
        <v>296.3</v>
      </c>
      <c r="E12" s="150"/>
      <c r="F12" s="68">
        <f t="shared" si="0"/>
        <v>296.3</v>
      </c>
      <c r="G12" s="69">
        <f t="shared" si="1"/>
        <v>296.3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49">
        <v>295.3</v>
      </c>
      <c r="E13" s="15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49">
        <v>308.10000000000002</v>
      </c>
      <c r="E14" s="150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49"/>
      <c r="E15" s="150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49">
        <v>299.10000000000002</v>
      </c>
      <c r="E16" s="150"/>
      <c r="F16" s="68">
        <f t="shared" si="0"/>
        <v>299.10000000000002</v>
      </c>
      <c r="G16" s="69">
        <f t="shared" si="1"/>
        <v>0</v>
      </c>
      <c r="H16" s="69">
        <f t="shared" si="2"/>
        <v>0</v>
      </c>
      <c r="I16" s="69">
        <f t="shared" si="3"/>
        <v>299.10000000000002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49">
        <v>294.10000000000002</v>
      </c>
      <c r="E17" s="150"/>
      <c r="F17" s="68">
        <f t="shared" si="0"/>
        <v>294.10000000000002</v>
      </c>
      <c r="G17" s="69">
        <f t="shared" si="1"/>
        <v>0</v>
      </c>
      <c r="H17" s="69">
        <f t="shared" si="2"/>
        <v>0</v>
      </c>
      <c r="I17" s="69">
        <f t="shared" si="3"/>
        <v>294.10000000000002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49">
        <v>279.60000000000002</v>
      </c>
      <c r="E18" s="150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49">
        <v>297</v>
      </c>
      <c r="E19" s="150"/>
      <c r="F19" s="68">
        <f t="shared" si="0"/>
        <v>297</v>
      </c>
      <c r="G19" s="69">
        <f t="shared" si="1"/>
        <v>0</v>
      </c>
      <c r="H19" s="69">
        <f t="shared" si="2"/>
        <v>0</v>
      </c>
      <c r="I19" s="69">
        <f t="shared" si="3"/>
        <v>297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49"/>
      <c r="E20" s="150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49"/>
      <c r="E21" s="150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49">
        <v>302.89999999999998</v>
      </c>
      <c r="E22" s="150"/>
      <c r="F22" s="68">
        <f t="shared" si="0"/>
        <v>302.89999999999998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49">
        <v>298</v>
      </c>
      <c r="E23" s="150"/>
      <c r="F23" s="68">
        <f t="shared" si="0"/>
        <v>298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49">
        <v>304.2</v>
      </c>
      <c r="E24" s="150"/>
      <c r="F24" s="68">
        <f t="shared" si="0"/>
        <v>304.2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49">
        <v>291.8</v>
      </c>
      <c r="E25" s="150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49"/>
      <c r="E26" s="150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49"/>
      <c r="E27" s="150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49">
        <v>314.39999999999998</v>
      </c>
      <c r="E28" s="150"/>
      <c r="F28" s="68">
        <f t="shared" si="0"/>
        <v>314.39999999999998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49">
        <v>289.7</v>
      </c>
      <c r="E29" s="150" t="s">
        <v>103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49">
        <v>309.7</v>
      </c>
      <c r="E30" s="150"/>
      <c r="F30" s="68">
        <f t="shared" si="0"/>
        <v>309.7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49">
        <v>305.2</v>
      </c>
      <c r="E31" s="150"/>
      <c r="F31" s="68">
        <f t="shared" si="0"/>
        <v>305.2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49"/>
      <c r="E32" s="150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49"/>
      <c r="E33" s="150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49">
        <v>292.7</v>
      </c>
      <c r="E34" s="150"/>
      <c r="F34" s="68">
        <f t="shared" si="0"/>
        <v>292.7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292.7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49"/>
      <c r="E35" s="150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49">
        <v>307.2</v>
      </c>
      <c r="E36" s="150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49">
        <v>299.7</v>
      </c>
      <c r="E37" s="150"/>
      <c r="F37" s="68">
        <f t="shared" si="0"/>
        <v>299.7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49">
        <v>302.5</v>
      </c>
      <c r="E38" s="150"/>
      <c r="F38" s="68">
        <f t="shared" si="0"/>
        <v>302.5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49">
        <v>297.3</v>
      </c>
      <c r="E39" s="150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913.40000000000009</v>
      </c>
      <c r="H46" s="69">
        <f>SUM(H10:H45)</f>
        <v>3</v>
      </c>
      <c r="I46" s="69">
        <f>LARGE(I10:I45,1)+LARGE(I10:I45,2)+LARGE(I10:I45,3)</f>
        <v>890.2</v>
      </c>
      <c r="J46" s="69">
        <f>SUM(J10:J45)</f>
        <v>3</v>
      </c>
      <c r="K46" s="69">
        <f>LARGE(K10:K45,1)+LARGE(K10:K45,2)+LARGE(K10:K45,3)</f>
        <v>905.09999999999991</v>
      </c>
      <c r="L46" s="69">
        <f>SUM(L10:L45)</f>
        <v>3</v>
      </c>
      <c r="M46" s="69">
        <f>LARGE(M10:M45,1)+LARGE(M10:M45,2)+LARGE(M10:M45,3)</f>
        <v>929.3</v>
      </c>
      <c r="N46" s="69">
        <f>SUM(N10:N45)</f>
        <v>3</v>
      </c>
      <c r="O46" s="69">
        <f>LARGE(O10:O45,1)+LARGE(O10:O45,2)+LARGE(O10:O45,3)</f>
        <v>909.40000000000009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B1" workbookViewId="0">
      <selection activeCell="AD35" sqref="AD3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Übersicht!H4</f>
        <v>Breddenberg</v>
      </c>
      <c r="X1" s="180"/>
    </row>
    <row r="2" spans="1:29" x14ac:dyDescent="0.35">
      <c r="A2" s="106">
        <v>1</v>
      </c>
      <c r="B2" s="64" t="str">
        <f>'Wettkampf 1'!B2</f>
        <v>Werlte II</v>
      </c>
      <c r="D2" s="73">
        <f>G46</f>
        <v>904.8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Übersicht!H3</f>
        <v>23.11.25</v>
      </c>
      <c r="X2" s="180"/>
    </row>
    <row r="3" spans="1:29" x14ac:dyDescent="0.35">
      <c r="A3" s="106">
        <v>2</v>
      </c>
      <c r="B3" s="64" t="str">
        <f>'Wettkampf 1'!B3</f>
        <v>Eisten II</v>
      </c>
      <c r="D3" s="73">
        <f>I46</f>
        <v>858.59999999999991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931.40000000000009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135</v>
      </c>
      <c r="X5" s="178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923.8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136</v>
      </c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2" t="s">
        <v>135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1">
        <v>262.8</v>
      </c>
      <c r="E10" s="152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3">
        <v>85.8</v>
      </c>
      <c r="V10" s="153">
        <v>94.4</v>
      </c>
      <c r="W10" s="153">
        <v>82.6</v>
      </c>
      <c r="X10" s="87">
        <f>U10+V10+W10</f>
        <v>262.79999999999995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1">
        <v>314.2</v>
      </c>
      <c r="E11" s="152"/>
      <c r="F11" s="68">
        <f t="shared" ref="F11:F45" si="0">IF(E11="x","0",D11)</f>
        <v>314.2</v>
      </c>
      <c r="G11" s="69">
        <f t="shared" ref="G11:G45" si="1">IF(C11=$B$2,F11,0)</f>
        <v>314.2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4">
        <v>102</v>
      </c>
      <c r="V11" s="154">
        <v>105.6</v>
      </c>
      <c r="W11" s="154">
        <v>104.6</v>
      </c>
      <c r="X11" s="88">
        <f t="shared" ref="X11:X45" si="13">U11+V11+W11</f>
        <v>312.2</v>
      </c>
      <c r="Y11" s="70">
        <f t="shared" ref="Y11:Y45" si="14">IF(X11=D11,1,0)</f>
        <v>0</v>
      </c>
      <c r="Z11" s="70">
        <f t="shared" ref="Z11:Z45" si="15">IF(X11=0,0,1)</f>
        <v>1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1">
        <v>287.2</v>
      </c>
      <c r="E12" s="152"/>
      <c r="F12" s="68">
        <f t="shared" si="0"/>
        <v>287.2</v>
      </c>
      <c r="G12" s="69">
        <f t="shared" si="1"/>
        <v>287.2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4">
        <v>91.5</v>
      </c>
      <c r="V12" s="154">
        <v>97.5</v>
      </c>
      <c r="W12" s="154">
        <v>98.2</v>
      </c>
      <c r="X12" s="88">
        <f t="shared" si="13"/>
        <v>287.2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1">
        <v>273</v>
      </c>
      <c r="E13" s="152"/>
      <c r="F13" s="68">
        <f t="shared" si="0"/>
        <v>273</v>
      </c>
      <c r="G13" s="69">
        <f t="shared" si="1"/>
        <v>273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4">
        <v>82</v>
      </c>
      <c r="V13" s="154">
        <v>93.4</v>
      </c>
      <c r="W13" s="154">
        <v>97.6</v>
      </c>
      <c r="X13" s="88">
        <f t="shared" si="13"/>
        <v>273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1">
        <v>303.39999999999998</v>
      </c>
      <c r="E14" s="152"/>
      <c r="F14" s="68">
        <f t="shared" si="0"/>
        <v>303.39999999999998</v>
      </c>
      <c r="G14" s="69">
        <f t="shared" si="1"/>
        <v>303.39999999999998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4">
        <v>98.6</v>
      </c>
      <c r="V14" s="154">
        <v>103.3</v>
      </c>
      <c r="W14" s="154">
        <v>101.5</v>
      </c>
      <c r="X14" s="88">
        <f t="shared" si="13"/>
        <v>303.39999999999998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4"/>
      <c r="V15" s="154"/>
      <c r="W15" s="15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1"/>
      <c r="E16" s="152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4"/>
      <c r="V16" s="154"/>
      <c r="W16" s="154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1">
        <v>283.7</v>
      </c>
      <c r="E17" s="152"/>
      <c r="F17" s="68">
        <f t="shared" si="0"/>
        <v>283.7</v>
      </c>
      <c r="G17" s="69">
        <f t="shared" si="1"/>
        <v>0</v>
      </c>
      <c r="H17" s="69">
        <f t="shared" si="2"/>
        <v>0</v>
      </c>
      <c r="I17" s="69">
        <f t="shared" si="3"/>
        <v>283.7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4">
        <v>96.2</v>
      </c>
      <c r="V17" s="154">
        <v>94.2</v>
      </c>
      <c r="W17" s="154">
        <v>93.3</v>
      </c>
      <c r="X17" s="88">
        <f t="shared" si="13"/>
        <v>283.7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1"/>
      <c r="E18" s="152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4"/>
      <c r="V18" s="154"/>
      <c r="W18" s="154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1">
        <v>293.7</v>
      </c>
      <c r="E19" s="152"/>
      <c r="F19" s="68">
        <f t="shared" si="0"/>
        <v>293.7</v>
      </c>
      <c r="G19" s="69">
        <f t="shared" si="1"/>
        <v>0</v>
      </c>
      <c r="H19" s="69">
        <f t="shared" si="2"/>
        <v>0</v>
      </c>
      <c r="I19" s="69">
        <f t="shared" si="3"/>
        <v>293.7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4">
        <v>96.9</v>
      </c>
      <c r="V19" s="154">
        <v>100.3</v>
      </c>
      <c r="W19" s="154">
        <v>96.5</v>
      </c>
      <c r="X19" s="88">
        <f t="shared" si="13"/>
        <v>293.7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1"/>
      <c r="E20" s="152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4"/>
      <c r="V20" s="154"/>
      <c r="W20" s="15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1"/>
      <c r="E21" s="152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4"/>
      <c r="V21" s="154"/>
      <c r="W21" s="15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1">
        <v>303.7</v>
      </c>
      <c r="E22" s="152"/>
      <c r="F22" s="68">
        <f t="shared" si="0"/>
        <v>303.7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4">
        <v>101.4</v>
      </c>
      <c r="V22" s="154">
        <v>101.4</v>
      </c>
      <c r="W22" s="154">
        <v>100.9</v>
      </c>
      <c r="X22" s="88">
        <f t="shared" si="13"/>
        <v>303.70000000000005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1">
        <v>294.3</v>
      </c>
      <c r="E23" s="152"/>
      <c r="F23" s="68">
        <f t="shared" si="0"/>
        <v>294.3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4">
        <v>96</v>
      </c>
      <c r="V23" s="154">
        <v>98.4</v>
      </c>
      <c r="W23" s="154">
        <v>99.9</v>
      </c>
      <c r="X23" s="88">
        <f t="shared" si="13"/>
        <v>294.3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1">
        <v>299.3</v>
      </c>
      <c r="E24" s="152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4">
        <v>99.1</v>
      </c>
      <c r="V24" s="154">
        <v>102.8</v>
      </c>
      <c r="W24" s="154">
        <v>97.4</v>
      </c>
      <c r="X24" s="88">
        <f t="shared" si="13"/>
        <v>299.29999999999995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1">
        <v>292.10000000000002</v>
      </c>
      <c r="E25" s="152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4">
        <v>98.3</v>
      </c>
      <c r="V25" s="154">
        <v>95.5</v>
      </c>
      <c r="W25" s="154">
        <v>98.3</v>
      </c>
      <c r="X25" s="88">
        <f t="shared" si="13"/>
        <v>292.10000000000002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1">
        <v>290.89999999999998</v>
      </c>
      <c r="E26" s="152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4">
        <v>97.3</v>
      </c>
      <c r="V26" s="154">
        <v>96.1</v>
      </c>
      <c r="W26" s="154">
        <v>97.5</v>
      </c>
      <c r="X26" s="88">
        <f t="shared" si="13"/>
        <v>290.89999999999998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1">
        <v>299.60000000000002</v>
      </c>
      <c r="E27" s="152"/>
      <c r="F27" s="68">
        <f t="shared" si="0"/>
        <v>299.60000000000002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4">
        <v>99.8</v>
      </c>
      <c r="V27" s="154">
        <v>98.5</v>
      </c>
      <c r="W27" s="154">
        <v>101.3</v>
      </c>
      <c r="X27" s="88">
        <f t="shared" si="13"/>
        <v>299.60000000000002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1">
        <v>315.2</v>
      </c>
      <c r="E28" s="152"/>
      <c r="F28" s="68">
        <f t="shared" si="0"/>
        <v>315.2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4">
        <v>105.5</v>
      </c>
      <c r="V28" s="154">
        <v>104.2</v>
      </c>
      <c r="W28" s="154">
        <v>105.5</v>
      </c>
      <c r="X28" s="88">
        <f t="shared" si="13"/>
        <v>315.2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1">
        <v>301.3</v>
      </c>
      <c r="E29" s="152"/>
      <c r="F29" s="68">
        <f t="shared" si="0"/>
        <v>301.3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4">
        <v>97.1</v>
      </c>
      <c r="V29" s="154">
        <v>101.2</v>
      </c>
      <c r="W29" s="154">
        <v>103</v>
      </c>
      <c r="X29" s="88">
        <f t="shared" si="13"/>
        <v>301.3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1">
        <v>311.5</v>
      </c>
      <c r="E30" s="152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4">
        <v>102.8</v>
      </c>
      <c r="V30" s="154">
        <v>103.6</v>
      </c>
      <c r="W30" s="154">
        <v>105.4</v>
      </c>
      <c r="X30" s="88">
        <f t="shared" si="13"/>
        <v>311.79999999999995</v>
      </c>
      <c r="Y30" s="70">
        <f t="shared" si="14"/>
        <v>0</v>
      </c>
      <c r="Z30" s="70">
        <f t="shared" si="15"/>
        <v>1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1">
        <v>304.7</v>
      </c>
      <c r="E31" s="152"/>
      <c r="F31" s="68">
        <f t="shared" si="0"/>
        <v>304.7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4">
        <v>99</v>
      </c>
      <c r="V31" s="154">
        <v>100.3</v>
      </c>
      <c r="W31" s="154">
        <v>105.4</v>
      </c>
      <c r="X31" s="88">
        <f t="shared" si="13"/>
        <v>304.70000000000005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1"/>
      <c r="E32" s="152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4"/>
      <c r="V32" s="154"/>
      <c r="W32" s="154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1"/>
      <c r="E33" s="152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4"/>
      <c r="V33" s="154"/>
      <c r="W33" s="15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1">
        <v>308.2</v>
      </c>
      <c r="E34" s="152"/>
      <c r="F34" s="68">
        <f t="shared" si="0"/>
        <v>308.2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4">
        <v>102</v>
      </c>
      <c r="V34" s="154">
        <v>104.5</v>
      </c>
      <c r="W34" s="154">
        <v>101.7</v>
      </c>
      <c r="X34" s="88">
        <f t="shared" si="13"/>
        <v>308.2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1">
        <v>308.39999999999998</v>
      </c>
      <c r="E35" s="152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4">
        <v>104.2</v>
      </c>
      <c r="V35" s="154">
        <v>101.4</v>
      </c>
      <c r="W35" s="154">
        <v>102.8</v>
      </c>
      <c r="X35" s="88">
        <f t="shared" si="13"/>
        <v>308.40000000000003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1">
        <v>303.10000000000002</v>
      </c>
      <c r="E36" s="152" t="s">
        <v>103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54">
        <v>99.6</v>
      </c>
      <c r="V36" s="154">
        <v>101.2</v>
      </c>
      <c r="W36" s="154">
        <v>102.3</v>
      </c>
      <c r="X36" s="88">
        <f t="shared" si="13"/>
        <v>303.10000000000002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1">
        <v>306.39999999999998</v>
      </c>
      <c r="E37" s="152"/>
      <c r="F37" s="68">
        <f t="shared" si="0"/>
        <v>306.39999999999998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4">
        <v>101.7</v>
      </c>
      <c r="V37" s="154">
        <v>102.4</v>
      </c>
      <c r="W37" s="154">
        <v>102.3</v>
      </c>
      <c r="X37" s="88">
        <f t="shared" si="13"/>
        <v>306.40000000000003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1">
        <v>307.2</v>
      </c>
      <c r="E38" s="152"/>
      <c r="F38" s="68">
        <f t="shared" si="0"/>
        <v>307.2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4">
        <v>102.4</v>
      </c>
      <c r="V38" s="154">
        <v>104.1</v>
      </c>
      <c r="W38" s="154">
        <v>100.7</v>
      </c>
      <c r="X38" s="88">
        <f t="shared" si="13"/>
        <v>307.2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1">
        <v>305</v>
      </c>
      <c r="E39" s="152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4">
        <v>101.7</v>
      </c>
      <c r="V39" s="154">
        <v>101.1</v>
      </c>
      <c r="W39" s="154">
        <v>102.2</v>
      </c>
      <c r="X39" s="88">
        <f t="shared" si="13"/>
        <v>305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51">
        <v>281.2</v>
      </c>
      <c r="E40" s="152"/>
      <c r="F40" s="68">
        <f t="shared" si="0"/>
        <v>281.2</v>
      </c>
      <c r="G40" s="69">
        <f t="shared" si="1"/>
        <v>0</v>
      </c>
      <c r="H40" s="69">
        <f t="shared" si="2"/>
        <v>0</v>
      </c>
      <c r="I40" s="69">
        <f t="shared" si="3"/>
        <v>281.2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154">
        <v>98.7</v>
      </c>
      <c r="V40" s="154">
        <v>94.8</v>
      </c>
      <c r="W40" s="154">
        <v>87.7</v>
      </c>
      <c r="X40" s="88">
        <f t="shared" si="13"/>
        <v>281.2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1"/>
      <c r="E41" s="15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4"/>
      <c r="V41" s="154"/>
      <c r="W41" s="154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1"/>
      <c r="E42" s="15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4"/>
      <c r="V42" s="154"/>
      <c r="W42" s="154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1"/>
      <c r="E43" s="15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4"/>
      <c r="V43" s="154"/>
      <c r="W43" s="154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1"/>
      <c r="E44" s="152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4"/>
      <c r="V44" s="154"/>
      <c r="W44" s="15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1"/>
      <c r="E45" s="152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4"/>
      <c r="V45" s="154"/>
      <c r="W45" s="15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904.8</v>
      </c>
      <c r="H46" s="69">
        <f>SUM(H10:H45)</f>
        <v>4</v>
      </c>
      <c r="I46" s="69">
        <f>LARGE(I10:I45,1)+LARGE(I10:I45,2)+LARGE(I10:I45,3)</f>
        <v>858.59999999999991</v>
      </c>
      <c r="J46" s="69">
        <f>SUM(J10:J45)</f>
        <v>4</v>
      </c>
      <c r="K46" s="69">
        <f>LARGE(K10:K45,1)+LARGE(K10:K45,2)+LARGE(K10:K45,3)</f>
        <v>902.59999999999991</v>
      </c>
      <c r="L46" s="69">
        <f>SUM(L10:L45)</f>
        <v>4</v>
      </c>
      <c r="M46" s="69">
        <f>LARGE(M10:M45,1)+LARGE(M10:M45,2)+LARGE(M10:M45,3)</f>
        <v>931.40000000000009</v>
      </c>
      <c r="N46" s="69">
        <f>SUM(N10:N45)</f>
        <v>4</v>
      </c>
      <c r="O46" s="69">
        <f>LARGE(O10:O45,1)+LARGE(O10:O45,2)+LARGE(O10:O45,3)</f>
        <v>923.8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algorithmName="SHA-512" hashValue="fqhc/zIZ7VhD+fd75o9Dwg/YP2DCHL1SrFl0Hdf3bieywyHZvTol2ZhC5MWHGkA+MvLWIZCExdejz0caczFzyw==" saltValue="iEuFz/HfXN0IyGfncpM+ig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0">
        <f>Übersicht!I4</f>
        <v>0</v>
      </c>
      <c r="X1" s="180"/>
    </row>
    <row r="2" spans="1:27" x14ac:dyDescent="0.3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Übersicht!I3</f>
        <v>07.12.25</v>
      </c>
      <c r="X2" s="180"/>
    </row>
    <row r="3" spans="1:27" x14ac:dyDescent="0.35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2" t="s">
        <v>59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1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5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19" sqref="T1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Übersicht!L4</f>
        <v>Werlte</v>
      </c>
      <c r="X1" s="180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922.90000000000009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Übersicht!L3</f>
        <v>25.01.26</v>
      </c>
      <c r="X2" s="180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904.6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912.90000000000009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925.80000000000007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100</v>
      </c>
      <c r="X5" s="178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923.09999999999991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101</v>
      </c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2" t="s">
        <v>100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5">
        <v>306</v>
      </c>
      <c r="E10" s="156"/>
      <c r="F10" s="68">
        <f>IF(E10="x","0",D10)</f>
        <v>306</v>
      </c>
      <c r="G10" s="69">
        <f>IF(C10=$B$2,F10,0)</f>
        <v>306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5">
        <v>311.60000000000002</v>
      </c>
      <c r="E11" s="156"/>
      <c r="F11" s="68">
        <f t="shared" ref="F11:F45" si="0">IF(E11="x","0",D11)</f>
        <v>311.60000000000002</v>
      </c>
      <c r="G11" s="69">
        <f t="shared" ref="G11:G45" si="1">IF(C11=$B$2,F11,0)</f>
        <v>311.60000000000002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5">
        <v>301.3</v>
      </c>
      <c r="E12" s="156" t="s">
        <v>103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5">
        <v>305.3</v>
      </c>
      <c r="E13" s="156"/>
      <c r="F13" s="68">
        <f t="shared" si="0"/>
        <v>305.3</v>
      </c>
      <c r="G13" s="69">
        <f t="shared" si="1"/>
        <v>305.3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5">
        <v>304.60000000000002</v>
      </c>
      <c r="E14" s="156"/>
      <c r="F14" s="68">
        <f t="shared" si="0"/>
        <v>304.60000000000002</v>
      </c>
      <c r="G14" s="69">
        <f t="shared" si="1"/>
        <v>304.60000000000002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5">
        <v>0</v>
      </c>
      <c r="E15" s="156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5">
        <v>0</v>
      </c>
      <c r="E16" s="156" t="s">
        <v>103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5">
        <v>301.2</v>
      </c>
      <c r="E17" s="156"/>
      <c r="F17" s="68">
        <f t="shared" si="0"/>
        <v>301.2</v>
      </c>
      <c r="G17" s="69">
        <f t="shared" si="1"/>
        <v>0</v>
      </c>
      <c r="H17" s="69">
        <f t="shared" si="2"/>
        <v>0</v>
      </c>
      <c r="I17" s="69">
        <f t="shared" si="3"/>
        <v>301.2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5">
        <v>283.8</v>
      </c>
      <c r="E18" s="156"/>
      <c r="F18" s="68">
        <f t="shared" si="0"/>
        <v>283.8</v>
      </c>
      <c r="G18" s="69">
        <f t="shared" si="1"/>
        <v>0</v>
      </c>
      <c r="H18" s="69">
        <f t="shared" si="2"/>
        <v>0</v>
      </c>
      <c r="I18" s="69">
        <f t="shared" si="3"/>
        <v>283.8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5">
        <v>298.89999999999998</v>
      </c>
      <c r="E19" s="156"/>
      <c r="F19" s="68">
        <f t="shared" si="0"/>
        <v>298.89999999999998</v>
      </c>
      <c r="G19" s="69">
        <f t="shared" si="1"/>
        <v>0</v>
      </c>
      <c r="H19" s="69">
        <f t="shared" si="2"/>
        <v>0</v>
      </c>
      <c r="I19" s="69">
        <f t="shared" si="3"/>
        <v>298.89999999999998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5">
        <v>0</v>
      </c>
      <c r="E20" s="156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5">
        <v>304.5</v>
      </c>
      <c r="E21" s="156"/>
      <c r="F21" s="68">
        <f t="shared" si="0"/>
        <v>304.5</v>
      </c>
      <c r="G21" s="69">
        <f t="shared" si="1"/>
        <v>0</v>
      </c>
      <c r="H21" s="69">
        <f t="shared" si="2"/>
        <v>0</v>
      </c>
      <c r="I21" s="69">
        <f t="shared" si="3"/>
        <v>304.5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5">
        <v>311.60000000000002</v>
      </c>
      <c r="E22" s="156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5">
        <v>298.3</v>
      </c>
      <c r="E23" s="156"/>
      <c r="F23" s="68">
        <f t="shared" si="0"/>
        <v>298.3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5">
        <v>303</v>
      </c>
      <c r="E24" s="156"/>
      <c r="F24" s="68">
        <f t="shared" si="0"/>
        <v>303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5">
        <v>286.89999999999998</v>
      </c>
      <c r="E25" s="156"/>
      <c r="F25" s="68">
        <f t="shared" si="0"/>
        <v>286.89999999999998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286.89999999999998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5">
        <v>0</v>
      </c>
      <c r="E26" s="156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5">
        <v>0</v>
      </c>
      <c r="E27" s="156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5">
        <v>311.60000000000002</v>
      </c>
      <c r="E28" s="156"/>
      <c r="F28" s="68">
        <f t="shared" si="0"/>
        <v>311.60000000000002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5">
        <v>288.2</v>
      </c>
      <c r="E29" s="156"/>
      <c r="F29" s="68">
        <f t="shared" si="0"/>
        <v>288.2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288.2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5">
        <v>312.3</v>
      </c>
      <c r="E30" s="156"/>
      <c r="F30" s="68">
        <f t="shared" si="0"/>
        <v>312.3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5">
        <v>301.89999999999998</v>
      </c>
      <c r="E31" s="156"/>
      <c r="F31" s="68">
        <f t="shared" si="0"/>
        <v>301.89999999999998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5">
        <v>0</v>
      </c>
      <c r="E32" s="156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5">
        <v>0</v>
      </c>
      <c r="E33" s="156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5">
        <v>300.60000000000002</v>
      </c>
      <c r="E34" s="156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5">
        <v>310.2</v>
      </c>
      <c r="E35" s="156"/>
      <c r="F35" s="68">
        <f t="shared" si="0"/>
        <v>310.2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5">
        <v>307.39999999999998</v>
      </c>
      <c r="E36" s="156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5">
        <v>301.7</v>
      </c>
      <c r="E37" s="156"/>
      <c r="F37" s="68">
        <f t="shared" si="0"/>
        <v>301.7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5">
        <v>305.5</v>
      </c>
      <c r="E38" s="156"/>
      <c r="F38" s="68">
        <f t="shared" si="0"/>
        <v>305.5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305.5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5">
        <v>0</v>
      </c>
      <c r="E39" s="156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55">
        <v>0</v>
      </c>
      <c r="E40" s="156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5">
        <v>0</v>
      </c>
      <c r="E41" s="156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5">
        <v>0</v>
      </c>
      <c r="E42" s="156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5">
        <v>0</v>
      </c>
      <c r="E43" s="156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5">
        <v>0</v>
      </c>
      <c r="E44" s="156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5">
        <v>0</v>
      </c>
      <c r="E45" s="156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922.90000000000009</v>
      </c>
      <c r="H46" s="69">
        <f>SUM(H10:H45)</f>
        <v>4</v>
      </c>
      <c r="I46" s="69">
        <f>LARGE(I10:I45,1)+LARGE(I10:I45,2)+LARGE(I10:I45,3)</f>
        <v>904.6</v>
      </c>
      <c r="J46" s="69">
        <f>SUM(J10:J45)</f>
        <v>4</v>
      </c>
      <c r="K46" s="69">
        <f>LARGE(K10:K45,1)+LARGE(K10:K45,2)+LARGE(K10:K45,3)</f>
        <v>912.90000000000009</v>
      </c>
      <c r="L46" s="69">
        <f>SUM(L10:L45)</f>
        <v>4</v>
      </c>
      <c r="M46" s="69">
        <f>LARGE(M10:M45,1)+LARGE(M10:M45,2)+LARGE(M10:M45,3)</f>
        <v>925.80000000000007</v>
      </c>
      <c r="N46" s="69">
        <f>SUM(N10:N45)</f>
        <v>4</v>
      </c>
      <c r="O46" s="69">
        <f>LARGE(O10:O45,1)+LARGE(O10:O45,2)+LARGE(O10:O45,3)</f>
        <v>923.09999999999991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58</v>
      </c>
    </row>
  </sheetData>
  <sheetProtection algorithmName="SHA-512" hashValue="hjIT5MqnzeYDMVsgysM/fsN8AOVXd6VUFREXrIUsZWdxsQix5GksTClNKjFLW5OlVm4CMsOXp1TQ49lBKnc1jg==" saltValue="vkCWpxVqx/KzDHDbV1m3y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Übersicht!M4</f>
        <v>Eisten</v>
      </c>
      <c r="X1" s="180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912.49999999999989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Übersicht!M3</f>
        <v>08.02.26</v>
      </c>
      <c r="X2" s="180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896.8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915.8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922.09999999999991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138</v>
      </c>
      <c r="X5" s="178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924.30000000000007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139</v>
      </c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2" t="s">
        <v>138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7">
        <v>300.89999999999998</v>
      </c>
      <c r="E10" s="158"/>
      <c r="F10" s="68">
        <f>IF(E10="x","0",D10)</f>
        <v>300.89999999999998</v>
      </c>
      <c r="G10" s="69">
        <f>IF(C10=$B$2,F10,0)</f>
        <v>300.89999999999998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7">
        <v>310.39999999999998</v>
      </c>
      <c r="E11" s="158"/>
      <c r="F11" s="68">
        <f t="shared" ref="F11:F45" si="0">IF(E11="x","0",D11)</f>
        <v>310.39999999999998</v>
      </c>
      <c r="G11" s="69">
        <f t="shared" ref="G11:G45" si="1">IF(C11=$B$2,F11,0)</f>
        <v>310.39999999999998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7">
        <v>299.2</v>
      </c>
      <c r="E12" s="158"/>
      <c r="F12" s="68">
        <f t="shared" si="0"/>
        <v>299.2</v>
      </c>
      <c r="G12" s="69">
        <f t="shared" si="1"/>
        <v>299.2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7">
        <v>284.89999999999998</v>
      </c>
      <c r="E13" s="158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7">
        <v>301.2</v>
      </c>
      <c r="E14" s="158"/>
      <c r="F14" s="68">
        <f t="shared" si="0"/>
        <v>301.2</v>
      </c>
      <c r="G14" s="69">
        <f t="shared" si="1"/>
        <v>301.2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7"/>
      <c r="E15" s="158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7">
        <v>300.3</v>
      </c>
      <c r="E16" s="158"/>
      <c r="F16" s="68">
        <f t="shared" si="0"/>
        <v>300.3</v>
      </c>
      <c r="G16" s="69">
        <f t="shared" si="1"/>
        <v>0</v>
      </c>
      <c r="H16" s="69">
        <f t="shared" si="2"/>
        <v>0</v>
      </c>
      <c r="I16" s="69">
        <f t="shared" si="3"/>
        <v>300.3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7">
        <v>306.5</v>
      </c>
      <c r="E17" s="158"/>
      <c r="F17" s="68">
        <f t="shared" si="0"/>
        <v>306.5</v>
      </c>
      <c r="G17" s="69">
        <f t="shared" si="1"/>
        <v>0</v>
      </c>
      <c r="H17" s="69">
        <f t="shared" si="2"/>
        <v>0</v>
      </c>
      <c r="I17" s="69">
        <f t="shared" si="3"/>
        <v>306.5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7">
        <v>280.5</v>
      </c>
      <c r="E18" s="158"/>
      <c r="F18" s="68">
        <f t="shared" si="0"/>
        <v>280.5</v>
      </c>
      <c r="G18" s="69">
        <f t="shared" si="1"/>
        <v>0</v>
      </c>
      <c r="H18" s="69">
        <f t="shared" si="2"/>
        <v>0</v>
      </c>
      <c r="I18" s="69">
        <f t="shared" si="3"/>
        <v>280.5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7"/>
      <c r="E19" s="158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7">
        <v>290</v>
      </c>
      <c r="E20" s="158"/>
      <c r="F20" s="68">
        <f t="shared" si="0"/>
        <v>290</v>
      </c>
      <c r="G20" s="69">
        <f t="shared" si="1"/>
        <v>0</v>
      </c>
      <c r="H20" s="69">
        <f t="shared" si="2"/>
        <v>0</v>
      </c>
      <c r="I20" s="69">
        <f t="shared" si="3"/>
        <v>290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7">
        <v>306.7</v>
      </c>
      <c r="E21" s="158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7">
        <v>304.89999999999998</v>
      </c>
      <c r="E22" s="158"/>
      <c r="F22" s="68">
        <f t="shared" si="0"/>
        <v>304.89999999999998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7">
        <v>306.39999999999998</v>
      </c>
      <c r="E23" s="158"/>
      <c r="F23" s="68">
        <f t="shared" si="0"/>
        <v>306.39999999999998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7">
        <v>303.8</v>
      </c>
      <c r="E24" s="158"/>
      <c r="F24" s="68">
        <f t="shared" si="0"/>
        <v>303.8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7"/>
      <c r="E25" s="158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7"/>
      <c r="E26" s="158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7">
        <v>304.5</v>
      </c>
      <c r="E27" s="158"/>
      <c r="F27" s="68">
        <f t="shared" si="0"/>
        <v>304.5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304.5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7">
        <v>313.10000000000002</v>
      </c>
      <c r="E28" s="158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7">
        <v>300.89999999999998</v>
      </c>
      <c r="E29" s="158"/>
      <c r="F29" s="68">
        <f t="shared" si="0"/>
        <v>300.89999999999998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7">
        <v>304.7</v>
      </c>
      <c r="E30" s="158"/>
      <c r="F30" s="68">
        <f t="shared" si="0"/>
        <v>304.7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7">
        <v>304.3</v>
      </c>
      <c r="E31" s="158"/>
      <c r="F31" s="68">
        <f t="shared" si="0"/>
        <v>304.3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7"/>
      <c r="E32" s="158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7"/>
      <c r="E33" s="158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7">
        <v>294.5</v>
      </c>
      <c r="E34" s="158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7">
        <v>304.89999999999998</v>
      </c>
      <c r="E35" s="158"/>
      <c r="F35" s="68">
        <f t="shared" si="0"/>
        <v>304.89999999999998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7">
        <v>303.2</v>
      </c>
      <c r="E36" s="158"/>
      <c r="F36" s="68">
        <f t="shared" si="0"/>
        <v>303.2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7">
        <v>306.3</v>
      </c>
      <c r="E37" s="158"/>
      <c r="F37" s="68">
        <f t="shared" si="0"/>
        <v>306.3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7">
        <v>313.10000000000002</v>
      </c>
      <c r="E38" s="158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7"/>
      <c r="E39" s="158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Lara Bartels</v>
      </c>
      <c r="C40" s="66" t="str">
        <f>'Wettkampf 1'!C40</f>
        <v>Eisten II</v>
      </c>
      <c r="D40" s="157"/>
      <c r="E40" s="158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 t="str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912.49999999999989</v>
      </c>
      <c r="H46" s="69">
        <f>SUM(H10:H45)</f>
        <v>4</v>
      </c>
      <c r="I46" s="69">
        <f>LARGE(I10:I45,1)+LARGE(I10:I45,2)+LARGE(I10:I45,3)</f>
        <v>896.8</v>
      </c>
      <c r="J46" s="69">
        <f>SUM(J10:J45)</f>
        <v>4</v>
      </c>
      <c r="K46" s="69">
        <f>LARGE(K10:K45,1)+LARGE(K10:K45,2)+LARGE(K10:K45,3)</f>
        <v>915.8</v>
      </c>
      <c r="L46" s="69">
        <f>SUM(L10:L45)</f>
        <v>4</v>
      </c>
      <c r="M46" s="69">
        <f>LARGE(M10:M45,1)+LARGE(M10:M45,2)+LARGE(M10:M45,3)</f>
        <v>922.09999999999991</v>
      </c>
      <c r="N46" s="69">
        <f>SUM(N10:N45)</f>
        <v>4</v>
      </c>
      <c r="O46" s="69">
        <f>LARGE(O10:O45,1)+LARGE(O10:O45,2)+LARGE(O10:O45,3)</f>
        <v>924.30000000000007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algorithmName="SHA-512" hashValue="p+oEfb8DNbxtCGeAMoDzpRvWnFvNBtyoQzvzp9+4B8zuOFn5FwloVXPju0FGnuD/zGzgqkCt8XL6yKqQASwp2g==" saltValue="GWSbsrjmupjcXnBH/Pyj8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2026-03-18T06:22:20Z</cp:lastPrinted>
  <dcterms:created xsi:type="dcterms:W3CDTF">2010-11-23T11:44:38Z</dcterms:created>
  <dcterms:modified xsi:type="dcterms:W3CDTF">2026-03-18T06:22:29Z</dcterms:modified>
</cp:coreProperties>
</file>