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899C9086-67A9-5B14-2C2D-5A8001700F7D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0. WK\Herren\"/>
    </mc:Choice>
  </mc:AlternateContent>
  <xr:revisionPtr revIDLastSave="0" documentId="13_ncr:1_{34022437-DF45-4D56-A516-9DA10FAA33D1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P54" i="1" l="1"/>
  <c r="Q54" i="1"/>
  <c r="H54" i="1"/>
  <c r="I54" i="1"/>
  <c r="B18" i="18" l="1"/>
  <c r="B22" i="18"/>
  <c r="B16" i="18"/>
  <c r="B17" i="18"/>
  <c r="B5" i="18"/>
  <c r="B36" i="18"/>
  <c r="B28" i="18"/>
  <c r="B12" i="18"/>
  <c r="B6" i="18"/>
  <c r="B29" i="18"/>
  <c r="B10" i="18"/>
  <c r="B23" i="18"/>
  <c r="B14" i="18"/>
  <c r="B3" i="18"/>
  <c r="B33" i="18"/>
  <c r="B37" i="18"/>
  <c r="B32" i="18"/>
  <c r="B25" i="18"/>
  <c r="B34" i="18"/>
  <c r="B15" i="18"/>
  <c r="B27" i="18"/>
  <c r="B7" i="18"/>
  <c r="B11" i="18"/>
  <c r="B8" i="18"/>
  <c r="B30" i="18"/>
  <c r="B2" i="18"/>
  <c r="B20" i="18"/>
  <c r="B4" i="18"/>
  <c r="B26" i="18"/>
  <c r="B35" i="18"/>
  <c r="B31" i="18"/>
  <c r="B19" i="18"/>
  <c r="B9" i="18"/>
  <c r="B24" i="18"/>
  <c r="B21" i="18"/>
  <c r="B13" i="18"/>
  <c r="M4" i="1"/>
  <c r="L4" i="1"/>
  <c r="C2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7" i="18"/>
  <c r="C29" i="18"/>
  <c r="C28" i="18"/>
  <c r="C32" i="18"/>
  <c r="C31" i="18"/>
  <c r="C27" i="18"/>
  <c r="C33" i="18"/>
  <c r="C6" i="18"/>
  <c r="C23" i="18"/>
  <c r="C21" i="18"/>
  <c r="C16" i="18"/>
  <c r="C12" i="18"/>
  <c r="C5" i="18"/>
  <c r="C8" i="18"/>
  <c r="C9" i="18"/>
  <c r="C36" i="18"/>
  <c r="C17" i="18"/>
  <c r="C25" i="18"/>
  <c r="C26" i="18"/>
  <c r="C19" i="18"/>
  <c r="C30" i="18"/>
  <c r="C18" i="18"/>
  <c r="C11" i="18"/>
  <c r="C24" i="18"/>
  <c r="C37" i="18"/>
  <c r="C3" i="18"/>
  <c r="C10" i="18"/>
  <c r="C34" i="18"/>
  <c r="C35" i="18"/>
  <c r="C14" i="18"/>
  <c r="C4" i="18"/>
  <c r="C22" i="18"/>
  <c r="C13" i="18"/>
  <c r="C15" i="18"/>
  <c r="C20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3" i="17"/>
  <c r="O42" i="17"/>
  <c r="O41" i="17"/>
  <c r="O40" i="17"/>
  <c r="O39" i="17"/>
  <c r="H44" i="17"/>
  <c r="H43" i="17"/>
  <c r="H42" i="17"/>
  <c r="H41" i="17"/>
  <c r="H40" i="17"/>
  <c r="H39" i="17"/>
  <c r="O32" i="2"/>
  <c r="O26" i="2"/>
  <c r="O14" i="2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O10" i="17" s="1"/>
  <c r="I11" i="17"/>
  <c r="O11" i="17" s="1"/>
  <c r="I12" i="17"/>
  <c r="O12" i="17" s="1"/>
  <c r="I13" i="17"/>
  <c r="I14" i="17"/>
  <c r="O14" i="17" s="1"/>
  <c r="I15" i="17"/>
  <c r="O15" i="17" s="1"/>
  <c r="I16" i="17"/>
  <c r="I17" i="17"/>
  <c r="I18" i="17"/>
  <c r="O18" i="17" s="1"/>
  <c r="I19" i="17"/>
  <c r="O19" i="17" s="1"/>
  <c r="I20" i="17"/>
  <c r="O20" i="17" s="1"/>
  <c r="I21" i="17"/>
  <c r="I22" i="17"/>
  <c r="O22" i="17" s="1"/>
  <c r="I23" i="17"/>
  <c r="O23" i="17" s="1"/>
  <c r="I24" i="17"/>
  <c r="O24" i="17" s="1"/>
  <c r="I25" i="17"/>
  <c r="I26" i="17"/>
  <c r="O26" i="17" s="1"/>
  <c r="I27" i="17"/>
  <c r="I28" i="17"/>
  <c r="O28" i="17" s="1"/>
  <c r="I29" i="17"/>
  <c r="I30" i="17"/>
  <c r="O30" i="17" s="1"/>
  <c r="I31" i="17"/>
  <c r="O31" i="17" s="1"/>
  <c r="I32" i="17"/>
  <c r="O32" i="17" s="1"/>
  <c r="I33" i="17"/>
  <c r="I34" i="17"/>
  <c r="O34" i="17" s="1"/>
  <c r="I35" i="17"/>
  <c r="O35" i="17" s="1"/>
  <c r="I36" i="17"/>
  <c r="O36" i="17" s="1"/>
  <c r="I37" i="17"/>
  <c r="I38" i="17"/>
  <c r="O38" i="17" s="1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27" i="17" l="1"/>
  <c r="O16" i="17"/>
  <c r="O9" i="17"/>
  <c r="O37" i="17"/>
  <c r="O33" i="17"/>
  <c r="O29" i="17"/>
  <c r="O25" i="17"/>
  <c r="O21" i="17"/>
  <c r="O17" i="17"/>
  <c r="O13" i="17"/>
  <c r="H9" i="17"/>
  <c r="H37" i="17"/>
  <c r="H33" i="17"/>
  <c r="H29" i="17"/>
  <c r="H25" i="17"/>
  <c r="H21" i="17"/>
  <c r="H17" i="17"/>
  <c r="H13" i="17"/>
  <c r="H38" i="17"/>
  <c r="H34" i="17"/>
  <c r="H30" i="17"/>
  <c r="H26" i="17"/>
  <c r="H22" i="17"/>
  <c r="H45" i="17" s="1"/>
  <c r="H18" i="17"/>
  <c r="H14" i="17"/>
  <c r="H10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2" i="18" l="1"/>
  <c r="AA36" i="12"/>
  <c r="AA12" i="12"/>
  <c r="S15" i="18"/>
  <c r="S8" i="18"/>
  <c r="S27" i="18"/>
  <c r="R27" i="18" s="1"/>
  <c r="R42" i="1" s="1"/>
  <c r="S19" i="18"/>
  <c r="S16" i="18"/>
  <c r="S10" i="18"/>
  <c r="AA11" i="8"/>
  <c r="AA23" i="10"/>
  <c r="AA35" i="16"/>
  <c r="S28" i="18"/>
  <c r="R28" i="18" s="1"/>
  <c r="R43" i="1" s="1"/>
  <c r="S17" i="18"/>
  <c r="S9" i="18"/>
  <c r="S31" i="18"/>
  <c r="R31" i="18" s="1"/>
  <c r="R46" i="1" s="1"/>
  <c r="S23" i="18"/>
  <c r="S3" i="18"/>
  <c r="S20" i="18"/>
  <c r="S14" i="18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5" i="18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11" i="18"/>
  <c r="AA20" i="9"/>
  <c r="AA35" i="9"/>
  <c r="S4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6" i="18"/>
  <c r="P9" i="18"/>
  <c r="P25" i="18"/>
  <c r="P18" i="18"/>
  <c r="P3" i="18"/>
  <c r="P14" i="18"/>
  <c r="P32" i="18"/>
  <c r="P6" i="18"/>
  <c r="P12" i="18"/>
  <c r="P2" i="18"/>
  <c r="P26" i="18"/>
  <c r="P11" i="18"/>
  <c r="P10" i="18"/>
  <c r="P4" i="18"/>
  <c r="P29" i="18"/>
  <c r="P27" i="18"/>
  <c r="P21" i="18"/>
  <c r="P8" i="18"/>
  <c r="P17" i="18"/>
  <c r="P30" i="18"/>
  <c r="P37" i="18"/>
  <c r="P35" i="18"/>
  <c r="P31" i="18"/>
  <c r="P19" i="18"/>
  <c r="P23" i="18"/>
  <c r="P24" i="18"/>
  <c r="P5" i="18"/>
  <c r="P34" i="18"/>
  <c r="P36" i="18"/>
  <c r="P20" i="18"/>
  <c r="P7" i="18"/>
  <c r="P22" i="18"/>
  <c r="P13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4" i="18"/>
  <c r="D28" i="18"/>
  <c r="D33" i="18"/>
  <c r="D16" i="18"/>
  <c r="D9" i="18"/>
  <c r="D25" i="18"/>
  <c r="D18" i="18"/>
  <c r="D3" i="18"/>
  <c r="D22" i="18"/>
  <c r="D32" i="18"/>
  <c r="D6" i="18"/>
  <c r="D12" i="18"/>
  <c r="D2" i="18"/>
  <c r="D26" i="18"/>
  <c r="D11" i="18"/>
  <c r="D10" i="18"/>
  <c r="D7" i="18"/>
  <c r="D31" i="18"/>
  <c r="D23" i="18"/>
  <c r="D5" i="18"/>
  <c r="D36" i="18"/>
  <c r="D19" i="18"/>
  <c r="D24" i="18"/>
  <c r="D34" i="18"/>
  <c r="D29" i="18"/>
  <c r="D17" i="18"/>
  <c r="D35" i="18"/>
  <c r="D27" i="18"/>
  <c r="D30" i="18"/>
  <c r="D21" i="18"/>
  <c r="D37" i="18"/>
  <c r="D20" i="18"/>
  <c r="D8" i="18"/>
  <c r="D13" i="18"/>
  <c r="D4" i="18"/>
  <c r="D15" i="18"/>
  <c r="L7" i="18"/>
  <c r="L35" i="18"/>
  <c r="L29" i="18"/>
  <c r="L22" i="18"/>
  <c r="L14" i="18"/>
  <c r="L27" i="18"/>
  <c r="L21" i="18"/>
  <c r="L8" i="18"/>
  <c r="L17" i="18"/>
  <c r="L30" i="18"/>
  <c r="L37" i="18"/>
  <c r="L20" i="18"/>
  <c r="L28" i="18"/>
  <c r="L33" i="18"/>
  <c r="L16" i="18"/>
  <c r="L9" i="18"/>
  <c r="L25" i="18"/>
  <c r="L18" i="18"/>
  <c r="L3" i="18"/>
  <c r="L32" i="18"/>
  <c r="L6" i="18"/>
  <c r="L12" i="18"/>
  <c r="L2" i="18"/>
  <c r="L26" i="18"/>
  <c r="L11" i="18"/>
  <c r="L10" i="18"/>
  <c r="L31" i="18"/>
  <c r="L19" i="18"/>
  <c r="L23" i="18"/>
  <c r="L24" i="18"/>
  <c r="L5" i="18"/>
  <c r="L34" i="18"/>
  <c r="L36" i="18"/>
  <c r="L13" i="18"/>
  <c r="L15" i="18"/>
  <c r="L4" i="18"/>
  <c r="E7" i="18"/>
  <c r="E31" i="18"/>
  <c r="E23" i="18"/>
  <c r="E5" i="18"/>
  <c r="E36" i="18"/>
  <c r="E19" i="18"/>
  <c r="E24" i="18"/>
  <c r="E34" i="18"/>
  <c r="E35" i="18"/>
  <c r="E29" i="18"/>
  <c r="E27" i="18"/>
  <c r="E21" i="18"/>
  <c r="E8" i="18"/>
  <c r="E17" i="18"/>
  <c r="E30" i="18"/>
  <c r="E37" i="18"/>
  <c r="E20" i="18"/>
  <c r="E14" i="18"/>
  <c r="E28" i="18"/>
  <c r="E33" i="18"/>
  <c r="E16" i="18"/>
  <c r="E9" i="18"/>
  <c r="E25" i="18"/>
  <c r="E18" i="18"/>
  <c r="E3" i="18"/>
  <c r="E2" i="18"/>
  <c r="E32" i="18"/>
  <c r="E26" i="18"/>
  <c r="E6" i="18"/>
  <c r="E11" i="18"/>
  <c r="E12" i="18"/>
  <c r="E10" i="18"/>
  <c r="E4" i="18"/>
  <c r="E22" i="18"/>
  <c r="E13" i="18"/>
  <c r="E15" i="18"/>
  <c r="O29" i="18"/>
  <c r="O27" i="18"/>
  <c r="O21" i="18"/>
  <c r="O8" i="18"/>
  <c r="O17" i="18"/>
  <c r="O30" i="18"/>
  <c r="O37" i="18"/>
  <c r="O35" i="18"/>
  <c r="O28" i="18"/>
  <c r="O33" i="18"/>
  <c r="O16" i="18"/>
  <c r="O9" i="18"/>
  <c r="O25" i="18"/>
  <c r="O18" i="18"/>
  <c r="O3" i="18"/>
  <c r="O14" i="18"/>
  <c r="O7" i="18"/>
  <c r="O31" i="18"/>
  <c r="O23" i="18"/>
  <c r="O5" i="18"/>
  <c r="O36" i="18"/>
  <c r="O19" i="18"/>
  <c r="O24" i="18"/>
  <c r="O34" i="18"/>
  <c r="O20" i="18"/>
  <c r="O32" i="18"/>
  <c r="O26" i="18"/>
  <c r="O6" i="18"/>
  <c r="O11" i="18"/>
  <c r="O12" i="18"/>
  <c r="O10" i="18"/>
  <c r="O2" i="18"/>
  <c r="O4" i="18"/>
  <c r="O22" i="18"/>
  <c r="O15" i="18"/>
  <c r="O13" i="18"/>
  <c r="H28" i="18"/>
  <c r="H33" i="18"/>
  <c r="H16" i="18"/>
  <c r="H9" i="18"/>
  <c r="H25" i="18"/>
  <c r="H18" i="18"/>
  <c r="H3" i="18"/>
  <c r="H35" i="18"/>
  <c r="H32" i="18"/>
  <c r="H6" i="18"/>
  <c r="H12" i="18"/>
  <c r="H2" i="18"/>
  <c r="H26" i="18"/>
  <c r="H11" i="18"/>
  <c r="H10" i="18"/>
  <c r="H14" i="18"/>
  <c r="H7" i="18"/>
  <c r="H31" i="18"/>
  <c r="H23" i="18"/>
  <c r="H5" i="18"/>
  <c r="H36" i="18"/>
  <c r="H19" i="18"/>
  <c r="H24" i="18"/>
  <c r="H34" i="18"/>
  <c r="H21" i="18"/>
  <c r="H37" i="18"/>
  <c r="H8" i="18"/>
  <c r="H20" i="18"/>
  <c r="H29" i="18"/>
  <c r="H17" i="18"/>
  <c r="H30" i="18"/>
  <c r="H27" i="18"/>
  <c r="H13" i="18"/>
  <c r="H4" i="18"/>
  <c r="H22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2" i="18"/>
  <c r="F28" i="18"/>
  <c r="F33" i="18"/>
  <c r="F16" i="18"/>
  <c r="F9" i="18"/>
  <c r="F25" i="18"/>
  <c r="F18" i="18"/>
  <c r="F3" i="18"/>
  <c r="F32" i="18"/>
  <c r="F6" i="18"/>
  <c r="F12" i="18"/>
  <c r="F2" i="18"/>
  <c r="F26" i="18"/>
  <c r="F11" i="18"/>
  <c r="F10" i="18"/>
  <c r="F35" i="18"/>
  <c r="F7" i="18"/>
  <c r="F31" i="18"/>
  <c r="F23" i="18"/>
  <c r="F5" i="18"/>
  <c r="F36" i="18"/>
  <c r="F19" i="18"/>
  <c r="F24" i="18"/>
  <c r="F34" i="18"/>
  <c r="F14" i="18"/>
  <c r="F8" i="18"/>
  <c r="F20" i="18"/>
  <c r="F29" i="18"/>
  <c r="F17" i="18"/>
  <c r="F27" i="18"/>
  <c r="F30" i="18"/>
  <c r="F37" i="18"/>
  <c r="F21" i="18"/>
  <c r="F13" i="18"/>
  <c r="F15" i="18"/>
  <c r="F4" i="18"/>
  <c r="G14" i="18"/>
  <c r="G7" i="18"/>
  <c r="G31" i="18"/>
  <c r="G23" i="18"/>
  <c r="G5" i="18"/>
  <c r="G36" i="18"/>
  <c r="G19" i="18"/>
  <c r="G24" i="18"/>
  <c r="G34" i="18"/>
  <c r="G15" i="18"/>
  <c r="G29" i="18"/>
  <c r="G27" i="18"/>
  <c r="G21" i="18"/>
  <c r="G8" i="18"/>
  <c r="G17" i="18"/>
  <c r="G30" i="18"/>
  <c r="G37" i="18"/>
  <c r="G20" i="18"/>
  <c r="G28" i="18"/>
  <c r="G33" i="18"/>
  <c r="G16" i="18"/>
  <c r="G9" i="18"/>
  <c r="G25" i="18"/>
  <c r="G18" i="18"/>
  <c r="G3" i="18"/>
  <c r="G12" i="18"/>
  <c r="G10" i="18"/>
  <c r="G2" i="18"/>
  <c r="G32" i="18"/>
  <c r="G26" i="18"/>
  <c r="G6" i="18"/>
  <c r="G35" i="18"/>
  <c r="G11" i="18"/>
  <c r="G4" i="18"/>
  <c r="G13" i="18"/>
  <c r="G22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6" i="18"/>
  <c r="N9" i="18"/>
  <c r="N25" i="18"/>
  <c r="N18" i="18"/>
  <c r="N3" i="18"/>
  <c r="N14" i="18"/>
  <c r="N32" i="18"/>
  <c r="N6" i="18"/>
  <c r="N12" i="18"/>
  <c r="N2" i="18"/>
  <c r="N26" i="18"/>
  <c r="N11" i="18"/>
  <c r="N10" i="18"/>
  <c r="N29" i="18"/>
  <c r="N27" i="18"/>
  <c r="N21" i="18"/>
  <c r="N8" i="18"/>
  <c r="N17" i="18"/>
  <c r="N30" i="18"/>
  <c r="N37" i="18"/>
  <c r="N20" i="18"/>
  <c r="N7" i="18"/>
  <c r="N36" i="18"/>
  <c r="N31" i="18"/>
  <c r="N19" i="18"/>
  <c r="N23" i="18"/>
  <c r="N24" i="18"/>
  <c r="N5" i="18"/>
  <c r="N34" i="18"/>
  <c r="N4" i="18"/>
  <c r="N13" i="18"/>
  <c r="N15" i="18"/>
  <c r="N22" i="18"/>
  <c r="Q28" i="18"/>
  <c r="Q33" i="18"/>
  <c r="Q16" i="18"/>
  <c r="Q9" i="18"/>
  <c r="Q25" i="18"/>
  <c r="Q18" i="18"/>
  <c r="Q3" i="18"/>
  <c r="Q14" i="18"/>
  <c r="Q32" i="18"/>
  <c r="Q6" i="18"/>
  <c r="Q12" i="18"/>
  <c r="Q2" i="18"/>
  <c r="Q26" i="18"/>
  <c r="Q11" i="18"/>
  <c r="Q10" i="18"/>
  <c r="Q20" i="18"/>
  <c r="Q29" i="18"/>
  <c r="Q27" i="18"/>
  <c r="Q21" i="18"/>
  <c r="Q8" i="18"/>
  <c r="Q17" i="18"/>
  <c r="Q30" i="18"/>
  <c r="Q37" i="18"/>
  <c r="Q35" i="18"/>
  <c r="Q31" i="18"/>
  <c r="Q19" i="18"/>
  <c r="Q23" i="18"/>
  <c r="Q24" i="18"/>
  <c r="Q5" i="18"/>
  <c r="Q34" i="18"/>
  <c r="Q7" i="18"/>
  <c r="Q36" i="18"/>
  <c r="Q4" i="18"/>
  <c r="Q22" i="18"/>
  <c r="Q13" i="18"/>
  <c r="Q15" i="18"/>
  <c r="M7" i="18"/>
  <c r="M31" i="18"/>
  <c r="M23" i="18"/>
  <c r="M5" i="18"/>
  <c r="M36" i="18"/>
  <c r="M19" i="18"/>
  <c r="M24" i="18"/>
  <c r="M34" i="18"/>
  <c r="M20" i="18"/>
  <c r="M29" i="18"/>
  <c r="M27" i="18"/>
  <c r="M21" i="18"/>
  <c r="M8" i="18"/>
  <c r="M17" i="18"/>
  <c r="M30" i="18"/>
  <c r="M37" i="18"/>
  <c r="M35" i="18"/>
  <c r="M32" i="18"/>
  <c r="M6" i="18"/>
  <c r="M12" i="18"/>
  <c r="M2" i="18"/>
  <c r="M26" i="18"/>
  <c r="M11" i="18"/>
  <c r="M10" i="18"/>
  <c r="M4" i="18"/>
  <c r="M28" i="18"/>
  <c r="M25" i="18"/>
  <c r="M33" i="18"/>
  <c r="M18" i="18"/>
  <c r="M16" i="18"/>
  <c r="M3" i="18"/>
  <c r="M9" i="18"/>
  <c r="M14" i="18"/>
  <c r="M22" i="18"/>
  <c r="M13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6" i="19"/>
  <c r="C7" i="19"/>
  <c r="C5" i="19"/>
  <c r="L43" i="1"/>
  <c r="C2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4" i="18"/>
  <c r="R4" i="18" s="1"/>
  <c r="T34" i="18"/>
  <c r="T22" i="18"/>
  <c r="W15" i="18"/>
  <c r="K15" i="18"/>
  <c r="K34" i="18"/>
  <c r="W34" i="18"/>
  <c r="O46" i="13"/>
  <c r="D6" i="13" s="1"/>
  <c r="R46" i="9"/>
  <c r="E7" i="9" s="1"/>
  <c r="J46" i="10"/>
  <c r="E3" i="10" s="1"/>
  <c r="N46" i="12"/>
  <c r="E5" i="12" s="1"/>
  <c r="T15" i="18"/>
  <c r="R15" i="18" s="1"/>
  <c r="E51" i="1"/>
  <c r="W4" i="18"/>
  <c r="K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2" i="18"/>
  <c r="T13" i="18"/>
  <c r="T35" i="18"/>
  <c r="L47" i="1"/>
  <c r="K13" i="18"/>
  <c r="W13" i="18"/>
  <c r="N46" i="9"/>
  <c r="E5" i="9" s="1"/>
  <c r="T14" i="18"/>
  <c r="R14" i="18" s="1"/>
  <c r="K22" i="18"/>
  <c r="W14" i="18"/>
  <c r="K14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2" i="18"/>
  <c r="G26" i="1"/>
  <c r="G24" i="1"/>
  <c r="M32" i="1"/>
  <c r="O20" i="1"/>
  <c r="E38" i="1"/>
  <c r="E32" i="1"/>
  <c r="H17" i="1"/>
  <c r="O35" i="1"/>
  <c r="H26" i="1"/>
  <c r="E17" i="1"/>
  <c r="K10" i="18"/>
  <c r="C3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7" i="18"/>
  <c r="W19" i="18"/>
  <c r="W23" i="18"/>
  <c r="W16" i="18"/>
  <c r="W36" i="18"/>
  <c r="W8" i="18"/>
  <c r="K6" i="18"/>
  <c r="W2" i="18"/>
  <c r="K24" i="18"/>
  <c r="M33" i="1"/>
  <c r="G36" i="1"/>
  <c r="W29" i="18"/>
  <c r="W9" i="18"/>
  <c r="I34" i="1"/>
  <c r="K5" i="18"/>
  <c r="W18" i="18"/>
  <c r="W21" i="18"/>
  <c r="W32" i="18"/>
  <c r="W7" i="18"/>
  <c r="W26" i="18"/>
  <c r="M19" i="1"/>
  <c r="E31" i="1"/>
  <c r="T7" i="18"/>
  <c r="T12" i="18"/>
  <c r="W25" i="18"/>
  <c r="W27" i="18"/>
  <c r="W24" i="18"/>
  <c r="W28" i="18"/>
  <c r="W37" i="18"/>
  <c r="W10" i="18"/>
  <c r="T10" i="18"/>
  <c r="R10" i="18" s="1"/>
  <c r="W30" i="18"/>
  <c r="W3" i="18"/>
  <c r="G27" i="1"/>
  <c r="K19" i="18"/>
  <c r="W5" i="18"/>
  <c r="L22" i="1"/>
  <c r="T28" i="18"/>
  <c r="T17" i="18"/>
  <c r="R17" i="18" s="1"/>
  <c r="T23" i="18"/>
  <c r="R23" i="18" s="1"/>
  <c r="T3" i="18"/>
  <c r="R3" i="18" s="1"/>
  <c r="T36" i="18"/>
  <c r="T26" i="18"/>
  <c r="T16" i="18"/>
  <c r="R16" i="18" s="1"/>
  <c r="T37" i="18"/>
  <c r="T8" i="18"/>
  <c r="R8" i="18" s="1"/>
  <c r="T29" i="18"/>
  <c r="T9" i="18"/>
  <c r="R9" i="18" s="1"/>
  <c r="L40" i="1"/>
  <c r="L25" i="1"/>
  <c r="W12" i="18"/>
  <c r="T21" i="18"/>
  <c r="T19" i="18"/>
  <c r="R19" i="18" s="1"/>
  <c r="L46" i="1"/>
  <c r="T2" i="18"/>
  <c r="R2" i="18" s="1"/>
  <c r="M22" i="1"/>
  <c r="I29" i="1"/>
  <c r="T6" i="18"/>
  <c r="W6" i="18"/>
  <c r="T20" i="18"/>
  <c r="R20" i="18" s="1"/>
  <c r="W20" i="18"/>
  <c r="T18" i="18"/>
  <c r="T5" i="18"/>
  <c r="R5" i="18" s="1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7" i="18"/>
  <c r="M17" i="1"/>
  <c r="Q17" i="1"/>
  <c r="K8" i="18"/>
  <c r="K28" i="18"/>
  <c r="W11" i="18"/>
  <c r="K33" i="18"/>
  <c r="K30" i="18"/>
  <c r="K11" i="18"/>
  <c r="K3" i="18"/>
  <c r="K7" i="18"/>
  <c r="K37" i="18"/>
  <c r="K16" i="18"/>
  <c r="K25" i="18"/>
  <c r="K2" i="18"/>
  <c r="K9" i="18"/>
  <c r="K18" i="18"/>
  <c r="K23" i="18"/>
  <c r="K36" i="18"/>
  <c r="K20" i="18"/>
  <c r="K31" i="18"/>
  <c r="T11" i="18"/>
  <c r="R11" i="18" s="1"/>
  <c r="K21" i="18"/>
  <c r="K27" i="18"/>
  <c r="K26" i="18"/>
  <c r="O54" i="1" l="1"/>
  <c r="N54" i="1"/>
  <c r="M54" i="1"/>
  <c r="L54" i="1"/>
  <c r="G54" i="1"/>
  <c r="F54" i="1"/>
  <c r="E54" i="1"/>
  <c r="E4" i="19"/>
  <c r="E2" i="19"/>
  <c r="E6" i="19"/>
  <c r="E3" i="19"/>
  <c r="E5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5" i="19"/>
  <c r="D7" i="17"/>
  <c r="D6" i="17"/>
  <c r="E2" i="17"/>
  <c r="F7" i="19"/>
  <c r="I7" i="17"/>
  <c r="K4" i="19"/>
  <c r="L7" i="17"/>
  <c r="N4" i="19"/>
  <c r="F2" i="19"/>
  <c r="E5" i="17"/>
  <c r="L6" i="17"/>
  <c r="N3" i="19"/>
  <c r="D2" i="17"/>
  <c r="H4" i="19"/>
  <c r="G7" i="17"/>
  <c r="I5" i="17"/>
  <c r="K2" i="19"/>
  <c r="K5" i="19"/>
  <c r="I4" i="17"/>
  <c r="L3" i="17"/>
  <c r="N6" i="19"/>
  <c r="K7" i="19"/>
  <c r="I2" i="17"/>
  <c r="D11" i="1"/>
  <c r="G3" i="17"/>
  <c r="H6" i="19"/>
  <c r="I6" i="17"/>
  <c r="K3" i="19"/>
  <c r="N2" i="19"/>
  <c r="L5" i="17"/>
  <c r="N7" i="19"/>
  <c r="L2" i="17"/>
  <c r="D5" i="17"/>
  <c r="G4" i="17"/>
  <c r="H5" i="19"/>
  <c r="D10" i="1"/>
  <c r="H3" i="19"/>
  <c r="G6" i="17"/>
  <c r="E7" i="17"/>
  <c r="F4" i="19"/>
  <c r="G2" i="17"/>
  <c r="H7" i="19"/>
  <c r="F3" i="19"/>
  <c r="E6" i="17"/>
  <c r="N5" i="19"/>
  <c r="L4" i="17"/>
  <c r="D3" i="17"/>
  <c r="M4" i="17"/>
  <c r="O5" i="19"/>
  <c r="M6" i="17"/>
  <c r="O3" i="19"/>
  <c r="O2" i="19"/>
  <c r="M5" i="17"/>
  <c r="M3" i="17"/>
  <c r="O6" i="19"/>
  <c r="M2" i="17"/>
  <c r="O7" i="19"/>
  <c r="M7" i="17"/>
  <c r="O4" i="19"/>
  <c r="P4" i="19"/>
  <c r="N7" i="17"/>
  <c r="P2" i="19"/>
  <c r="N5" i="17"/>
  <c r="P5" i="19"/>
  <c r="N4" i="17"/>
  <c r="N2" i="17"/>
  <c r="P7" i="19"/>
  <c r="N6" i="17"/>
  <c r="P3" i="19"/>
  <c r="P6" i="19"/>
  <c r="N3" i="17"/>
  <c r="M3" i="19"/>
  <c r="K6" i="17"/>
  <c r="M2" i="19"/>
  <c r="K5" i="17"/>
  <c r="M6" i="19"/>
  <c r="K3" i="17"/>
  <c r="M7" i="19"/>
  <c r="K2" i="17"/>
  <c r="M4" i="19"/>
  <c r="K7" i="17"/>
  <c r="M5" i="19"/>
  <c r="K4" i="17"/>
  <c r="J5" i="17"/>
  <c r="L2" i="19"/>
  <c r="J2" i="17"/>
  <c r="L7" i="19"/>
  <c r="J3" i="17"/>
  <c r="L6" i="19"/>
  <c r="L3" i="19"/>
  <c r="J6" i="17"/>
  <c r="J7" i="17"/>
  <c r="L4" i="19"/>
  <c r="J4" i="17"/>
  <c r="L5" i="19"/>
  <c r="G4" i="19"/>
  <c r="F7" i="17"/>
  <c r="G2" i="19"/>
  <c r="F5" i="17"/>
  <c r="F2" i="17"/>
  <c r="G7" i="19"/>
  <c r="F4" i="17"/>
  <c r="G5" i="19"/>
  <c r="G3" i="19"/>
  <c r="F6" i="17"/>
  <c r="C6" i="17"/>
  <c r="C5" i="17"/>
  <c r="D2" i="6"/>
  <c r="D4" i="6"/>
  <c r="D3" i="6"/>
  <c r="S54" i="1" l="1"/>
  <c r="K54" i="1"/>
  <c r="H6" i="17"/>
  <c r="I2" i="19" s="1"/>
  <c r="H7" i="17"/>
  <c r="I7" i="19" s="1"/>
  <c r="O7" i="17"/>
  <c r="Q7" i="19" s="1"/>
  <c r="R11" i="1" s="1"/>
  <c r="O6" i="17"/>
  <c r="Q2" i="19" s="1"/>
  <c r="O2" i="17"/>
  <c r="O4" i="17"/>
  <c r="O3" i="17"/>
  <c r="H5" i="17"/>
  <c r="O5" i="17"/>
  <c r="F7" i="1"/>
  <c r="D2" i="19"/>
  <c r="J2" i="19" s="1"/>
  <c r="J35" i="18"/>
  <c r="I35" i="18" s="1"/>
  <c r="J50" i="1" s="1"/>
  <c r="U51" i="1"/>
  <c r="J33" i="18"/>
  <c r="I33" i="18" s="1"/>
  <c r="J48" i="1" s="1"/>
  <c r="J3" i="18"/>
  <c r="I3" i="18" s="1"/>
  <c r="J18" i="18"/>
  <c r="I18" i="18" s="1"/>
  <c r="D3" i="19"/>
  <c r="J3" i="19" s="1"/>
  <c r="J24" i="18"/>
  <c r="I24" i="18" s="1"/>
  <c r="J39" i="1" s="1"/>
  <c r="J26" i="18"/>
  <c r="I26" i="18" s="1"/>
  <c r="J41" i="1" s="1"/>
  <c r="J20" i="18"/>
  <c r="I20" i="18" s="1"/>
  <c r="J22" i="18"/>
  <c r="I22" i="18" s="1"/>
  <c r="D4" i="19"/>
  <c r="T4" i="19" s="1"/>
  <c r="J34" i="18"/>
  <c r="I34" i="18" s="1"/>
  <c r="J49" i="1" s="1"/>
  <c r="U25" i="1"/>
  <c r="U47" i="1"/>
  <c r="J4" i="18"/>
  <c r="I4" i="18" s="1"/>
  <c r="J2" i="18"/>
  <c r="I2" i="18" s="1"/>
  <c r="J27" i="18"/>
  <c r="I27" i="18" s="1"/>
  <c r="J42" i="1" s="1"/>
  <c r="J36" i="18"/>
  <c r="I36" i="18" s="1"/>
  <c r="J51" i="1" s="1"/>
  <c r="J8" i="18"/>
  <c r="I8" i="18" s="1"/>
  <c r="J15" i="18"/>
  <c r="I15" i="18" s="1"/>
  <c r="J25" i="18"/>
  <c r="I25" i="18" s="1"/>
  <c r="J40" i="1" s="1"/>
  <c r="J12" i="18"/>
  <c r="I12" i="18" s="1"/>
  <c r="J5" i="18"/>
  <c r="I5" i="18" s="1"/>
  <c r="J16" i="18"/>
  <c r="I16" i="18" s="1"/>
  <c r="J28" i="18"/>
  <c r="I28" i="18" s="1"/>
  <c r="J43" i="1" s="1"/>
  <c r="J14" i="18"/>
  <c r="I14" i="18" s="1"/>
  <c r="J13" i="18"/>
  <c r="I13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7" i="18"/>
  <c r="I7" i="18" s="1"/>
  <c r="J32" i="18"/>
  <c r="I32" i="18" s="1"/>
  <c r="J47" i="1" s="1"/>
  <c r="J10" i="18"/>
  <c r="I10" i="18" s="1"/>
  <c r="J11" i="18"/>
  <c r="I11" i="18" s="1"/>
  <c r="J23" i="18"/>
  <c r="I23" i="18" s="1"/>
  <c r="J9" i="18"/>
  <c r="I9" i="18" s="1"/>
  <c r="J37" i="18"/>
  <c r="I37" i="18" s="1"/>
  <c r="J52" i="1" s="1"/>
  <c r="J19" i="18"/>
  <c r="I19" i="18" s="1"/>
  <c r="J6" i="18"/>
  <c r="I6" i="18" s="1"/>
  <c r="J29" i="18"/>
  <c r="I29" i="18" s="1"/>
  <c r="J44" i="1" s="1"/>
  <c r="J21" i="18"/>
  <c r="I21" i="18" s="1"/>
  <c r="J31" i="18"/>
  <c r="I31" i="18" s="1"/>
  <c r="J46" i="1" s="1"/>
  <c r="J17" i="18"/>
  <c r="I17" i="18" s="1"/>
  <c r="P11" i="1"/>
  <c r="G11" i="1"/>
  <c r="C3" i="17"/>
  <c r="H3" i="17" s="1"/>
  <c r="D6" i="19"/>
  <c r="C4" i="17"/>
  <c r="H4" i="17" s="1"/>
  <c r="D5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6" i="19"/>
  <c r="N10" i="1"/>
  <c r="N6" i="1"/>
  <c r="N7" i="1"/>
  <c r="R4" i="19"/>
  <c r="R3" i="19"/>
  <c r="R2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4" i="19" l="1"/>
  <c r="R8" i="1" s="1"/>
  <c r="Q5" i="19"/>
  <c r="Q6" i="19"/>
  <c r="R10" i="1" s="1"/>
  <c r="Q3" i="19"/>
  <c r="J35" i="1"/>
  <c r="I3" i="19"/>
  <c r="J32" i="1"/>
  <c r="J18" i="1"/>
  <c r="J23" i="1"/>
  <c r="J37" i="1"/>
  <c r="J34" i="1"/>
  <c r="J31" i="1"/>
  <c r="J24" i="1"/>
  <c r="J28" i="1"/>
  <c r="J20" i="1"/>
  <c r="J29" i="1"/>
  <c r="J25" i="1"/>
  <c r="J22" i="1"/>
  <c r="J36" i="1"/>
  <c r="J27" i="1"/>
  <c r="J21" i="1"/>
  <c r="J38" i="1"/>
  <c r="J33" i="1"/>
  <c r="J26" i="1"/>
  <c r="J30" i="1"/>
  <c r="J19" i="1"/>
  <c r="P2" i="17"/>
  <c r="S7" i="18"/>
  <c r="R7" i="18" s="1"/>
  <c r="S13" i="18"/>
  <c r="R13" i="18" s="1"/>
  <c r="S30" i="18"/>
  <c r="R30" i="18" s="1"/>
  <c r="R45" i="1" s="1"/>
  <c r="S34" i="18"/>
  <c r="R34" i="18" s="1"/>
  <c r="R49" i="1" s="1"/>
  <c r="S22" i="18"/>
  <c r="R22" i="18" s="1"/>
  <c r="S37" i="18"/>
  <c r="R37" i="18" s="1"/>
  <c r="R52" i="1" s="1"/>
  <c r="S21" i="18"/>
  <c r="R21" i="18" s="1"/>
  <c r="S33" i="18"/>
  <c r="R33" i="18" s="1"/>
  <c r="R48" i="1" s="1"/>
  <c r="T2" i="19"/>
  <c r="S6" i="18"/>
  <c r="R6" i="18" s="1"/>
  <c r="S18" i="18"/>
  <c r="R18" i="18" s="1"/>
  <c r="V52" i="1"/>
  <c r="V51" i="1"/>
  <c r="T3" i="19"/>
  <c r="V17" i="18"/>
  <c r="U17" i="18" s="1"/>
  <c r="J4" i="19"/>
  <c r="V29" i="1"/>
  <c r="V15" i="18"/>
  <c r="U15" i="18" s="1"/>
  <c r="V35" i="18"/>
  <c r="U35" i="18" s="1"/>
  <c r="T50" i="1" s="1"/>
  <c r="V40" i="1"/>
  <c r="V26" i="1"/>
  <c r="V48" i="1"/>
  <c r="S12" i="18"/>
  <c r="R12" i="18" s="1"/>
  <c r="R20" i="1" s="1"/>
  <c r="S26" i="18"/>
  <c r="R26" i="18" s="1"/>
  <c r="R41" i="1" s="1"/>
  <c r="O45" i="17"/>
  <c r="V23" i="18"/>
  <c r="U23" i="18" s="1"/>
  <c r="V47" i="1"/>
  <c r="V19" i="18"/>
  <c r="U19" i="18" s="1"/>
  <c r="V36" i="18"/>
  <c r="U36" i="18" s="1"/>
  <c r="T51" i="1" s="1"/>
  <c r="V16" i="18"/>
  <c r="U16" i="18" s="1"/>
  <c r="V46" i="1"/>
  <c r="V28" i="18"/>
  <c r="U28" i="18" s="1"/>
  <c r="T43" i="1" s="1"/>
  <c r="V14" i="18"/>
  <c r="U14" i="18" s="1"/>
  <c r="V8" i="18"/>
  <c r="U8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3" i="18"/>
  <c r="U3" i="18" s="1"/>
  <c r="V10" i="18"/>
  <c r="U10" i="18" s="1"/>
  <c r="V9" i="18"/>
  <c r="U9" i="18" s="1"/>
  <c r="V29" i="18"/>
  <c r="U29" i="18" s="1"/>
  <c r="T44" i="1" s="1"/>
  <c r="V11" i="18"/>
  <c r="U11" i="18" s="1"/>
  <c r="V4" i="18"/>
  <c r="U4" i="18" s="1"/>
  <c r="V24" i="18"/>
  <c r="U24" i="18" s="1"/>
  <c r="T39" i="1" s="1"/>
  <c r="V25" i="18"/>
  <c r="U25" i="18" s="1"/>
  <c r="T40" i="1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2" i="19" s="1"/>
  <c r="P7" i="17"/>
  <c r="P3" i="17"/>
  <c r="S4" i="19" s="1"/>
  <c r="M13" i="1"/>
  <c r="H13" i="1"/>
  <c r="N13" i="1"/>
  <c r="E6" i="1"/>
  <c r="K6" i="1" s="1"/>
  <c r="J5" i="19"/>
  <c r="I5" i="19" s="1"/>
  <c r="T5" i="19"/>
  <c r="E7" i="1"/>
  <c r="K7" i="1" s="1"/>
  <c r="T6" i="19"/>
  <c r="E8" i="1"/>
  <c r="K8" i="1" s="1"/>
  <c r="J6" i="19"/>
  <c r="I6" i="19" s="1"/>
  <c r="J10" i="1" s="1"/>
  <c r="J7" i="19"/>
  <c r="T7" i="19"/>
  <c r="P9" i="17"/>
  <c r="V12" i="18" s="1"/>
  <c r="U12" i="18" s="1"/>
  <c r="P4" i="17"/>
  <c r="R6" i="1" l="1"/>
  <c r="R9" i="1"/>
  <c r="S5" i="19"/>
  <c r="R7" i="1"/>
  <c r="R22" i="1"/>
  <c r="V2" i="18"/>
  <c r="U2" i="18" s="1"/>
  <c r="R25" i="1"/>
  <c r="R24" i="1"/>
  <c r="R26" i="1"/>
  <c r="V20" i="18"/>
  <c r="U20" i="18" s="1"/>
  <c r="R18" i="1"/>
  <c r="R19" i="1"/>
  <c r="R23" i="1"/>
  <c r="R28" i="1"/>
  <c r="R36" i="1"/>
  <c r="V5" i="18"/>
  <c r="U5" i="18" s="1"/>
  <c r="J7" i="1"/>
  <c r="J54" i="1"/>
  <c r="R34" i="1"/>
  <c r="R38" i="1"/>
  <c r="R17" i="1"/>
  <c r="R30" i="1"/>
  <c r="R21" i="1"/>
  <c r="R32" i="1"/>
  <c r="R31" i="1"/>
  <c r="R29" i="1"/>
  <c r="R27" i="1"/>
  <c r="R35" i="1"/>
  <c r="R33" i="1"/>
  <c r="R37" i="1"/>
  <c r="S6" i="19"/>
  <c r="T10" i="1" s="1"/>
  <c r="S3" i="19"/>
  <c r="T7" i="1" s="1"/>
  <c r="I4" i="19"/>
  <c r="J8" i="1" s="1"/>
  <c r="S7" i="19"/>
  <c r="T11" i="1" s="1"/>
  <c r="V7" i="18"/>
  <c r="U7" i="18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21" i="18"/>
  <c r="U21" i="18" s="1"/>
  <c r="V18" i="18"/>
  <c r="U18" i="18" s="1"/>
  <c r="V22" i="18"/>
  <c r="U22" i="18" s="1"/>
  <c r="V6" i="18"/>
  <c r="U6" i="18" s="1"/>
  <c r="T34" i="1" s="1"/>
  <c r="V27" i="18"/>
  <c r="U27" i="18" s="1"/>
  <c r="T42" i="1" s="1"/>
  <c r="V31" i="18"/>
  <c r="U31" i="18" s="1"/>
  <c r="T46" i="1" s="1"/>
  <c r="V13" i="18"/>
  <c r="U13" i="18" s="1"/>
  <c r="U9" i="1"/>
  <c r="V26" i="18"/>
  <c r="U26" i="18" s="1"/>
  <c r="T41" i="1" s="1"/>
  <c r="P45" i="17"/>
  <c r="K13" i="1"/>
  <c r="U10" i="1"/>
  <c r="U7" i="1"/>
  <c r="U11" i="1"/>
  <c r="U8" i="1"/>
  <c r="U6" i="1"/>
  <c r="T8" i="1"/>
  <c r="S13" i="1"/>
  <c r="J9" i="1"/>
  <c r="J11" i="1"/>
  <c r="E13" i="1"/>
  <c r="T27" i="1" l="1"/>
  <c r="T30" i="1"/>
  <c r="T31" i="1"/>
  <c r="T24" i="1"/>
  <c r="T22" i="1"/>
  <c r="T18" i="1"/>
  <c r="T20" i="1"/>
  <c r="T25" i="1"/>
  <c r="T35" i="1"/>
  <c r="T9" i="1"/>
  <c r="T36" i="1"/>
  <c r="T23" i="1"/>
  <c r="R54" i="1"/>
  <c r="T19" i="1"/>
  <c r="T21" i="1"/>
  <c r="T28" i="1"/>
  <c r="T26" i="1"/>
  <c r="T33" i="1"/>
  <c r="T38" i="1"/>
  <c r="T37" i="1"/>
  <c r="T32" i="1"/>
  <c r="T2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<sst xmlns="http://schemas.openxmlformats.org/spreadsheetml/2006/main" count="659" uniqueCount="137">
  <si>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</si>
  <si>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</si>
  <si>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</si>
  <si>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</si>
  <si>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</si>
  <si>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</si>
  <si>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</si>
  <si>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</si>
  <si>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</si>
  <si>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</si>
  <si>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</si>
  <si>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</si>
  <si>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</si>
  <si>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</si>
  <si>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</si>
  <si>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</si>
  <si>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</si>
  <si>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</si>
  <si>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</si>
  <si>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</si>
  <si>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</si>
  <si>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</si>
  <si>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</si>
  <si>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</si>
  <si>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</si>
  <si>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</si>
  <si>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</si>
  <si>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</si>
  <si>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</si>
  <si>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</si>
  <si>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</si>
  <si>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</si>
  <si>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</si>
  <si>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</si>
  <si>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</si>
  <si>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</si>
  <si>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</si>
  <si>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</si>
  <si>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</si>
  <si>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</si>
  <si>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</si>
  <si>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</si>
  <si>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</si>
  <si>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</si>
  <si>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</si>
  <si>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</si>
  <si>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</si>
  <si>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</si>
  <si>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</si>
  <si>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</si>
  <si>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</si>
  <si>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</si>
  <si>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</si>
  <si>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</si>
  <si>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</si>
  <si>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</si>
  <si>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</si>
  <si>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</si>
  <si>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</si>
  <si>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</si>
  <si>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</si>
  <si>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</si>
  <si>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</si>
  <si>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</si>
  <si>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</si>
  <si>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</si>
  <si>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</si>
  <si>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</si>
  <si>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</si>
  <si>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</si>
  <si>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</si>
  <si>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</si>
  <si>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</si>
  <si>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</si>
  <si>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</si>
  <si>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</si>
  <si>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</si>
  <si>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</si>
  <si>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</si>
  <si>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</si>
  <si>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</si>
  <si>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</si>
  <si>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</si>
  <si>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</si>
  <si>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</si>
  <si>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</si>
  <si>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</si>
  <si>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</si>
  <si>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</si>
  <si>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</si>
  <si>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25.08.</t>
  </si>
  <si>
    <t>08.09.</t>
  </si>
  <si>
    <t>22.09.</t>
  </si>
  <si>
    <t>06.10.</t>
  </si>
  <si>
    <t>20.10.</t>
  </si>
  <si>
    <t>24.11.</t>
  </si>
  <si>
    <t>Börgerwald</t>
  </si>
  <si>
    <t>Ostenwalde</t>
  </si>
  <si>
    <t>Spahnharrenstätte</t>
  </si>
  <si>
    <t>Börgerwald I</t>
  </si>
  <si>
    <t>Ostenwalde I</t>
  </si>
  <si>
    <t>Spahnharrenstätte II</t>
  </si>
  <si>
    <t>Spahnharrenstätte III</t>
  </si>
  <si>
    <t>Verein  V</t>
  </si>
  <si>
    <t>Sievers</t>
  </si>
  <si>
    <t>01728805172</t>
  </si>
  <si>
    <t>Jansen Rudolf</t>
  </si>
  <si>
    <t>Müller Hans Gerd</t>
  </si>
  <si>
    <t>Antons Reinhard</t>
  </si>
  <si>
    <t>Sievers Karl-Heinz</t>
  </si>
  <si>
    <t>Zelass Michael</t>
  </si>
  <si>
    <t>Krüssel Alois</t>
  </si>
  <si>
    <t>Niemöller Josef</t>
  </si>
  <si>
    <t>Will Arno</t>
  </si>
  <si>
    <t>Tälkers Josef</t>
  </si>
  <si>
    <t>Schrandt Horst</t>
  </si>
  <si>
    <t>Rump Andreas</t>
  </si>
  <si>
    <t>Westerhoff Willi</t>
  </si>
  <si>
    <t>Bowe Helmut</t>
  </si>
  <si>
    <t>Hülsmann Johannes</t>
  </si>
  <si>
    <t>Kröger Heiner</t>
  </si>
  <si>
    <t>x</t>
  </si>
  <si>
    <t>059519955520</t>
  </si>
  <si>
    <t>Westerhof</t>
  </si>
  <si>
    <t>01709316924</t>
  </si>
  <si>
    <t>Jansen Herman</t>
  </si>
  <si>
    <t>Heinz Niemöller</t>
  </si>
  <si>
    <t>Niemöller</t>
  </si>
  <si>
    <t>19.01.</t>
  </si>
  <si>
    <t>02.02.</t>
  </si>
  <si>
    <t>16.02.</t>
  </si>
  <si>
    <t>02.03.</t>
  </si>
  <si>
    <t>16.03.</t>
  </si>
  <si>
    <t>30.03.</t>
  </si>
  <si>
    <t>Bowe</t>
  </si>
  <si>
    <t>Alois Krüßel</t>
  </si>
  <si>
    <t>Josef Niemöller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</si>
</sst>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9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0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7" fillId="2" borderId="4" xfId="0" applyFont="1" applyFill="1" applyBorder="1" applyAlignment="1" applyProtection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129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2 2 2" xfId="16" xr:uid="{00000000-0005-0000-0000-00002F000000}"/>
    <cellStyle name="Komma 2 2 2 2 2" xfId="32" xr:uid="{00000000-0005-0000-0000-00002F000000}"/>
    <cellStyle name="Komma 2 2 2 2 2 2" xfId="64" xr:uid="{00000000-0005-0000-0000-00002F000000}"/>
    <cellStyle name="Komma 2 2 2 2 2 2 2" xfId="128" xr:uid="{00000000-0005-0000-0000-00002F000000}"/>
    <cellStyle name="Komma 2 2 2 2 2 3" xfId="96" xr:uid="{00000000-0005-0000-0000-00002F000000}"/>
    <cellStyle name="Komma 2 2 2 2 3" xfId="48" xr:uid="{00000000-0005-0000-0000-00002F000000}"/>
    <cellStyle name="Komma 2 2 2 2 3 2" xfId="112" xr:uid="{00000000-0005-0000-0000-00002F000000}"/>
    <cellStyle name="Komma 2 2 2 2 4" xfId="80" xr:uid="{00000000-0005-0000-0000-00002F000000}"/>
    <cellStyle name="Komma 2 2 2 3" xfId="24" xr:uid="{00000000-0005-0000-0000-00002F000000}"/>
    <cellStyle name="Komma 2 2 2 3 2" xfId="56" xr:uid="{00000000-0005-0000-0000-00002F000000}"/>
    <cellStyle name="Komma 2 2 2 3 2 2" xfId="120" xr:uid="{00000000-0005-0000-0000-00002F000000}"/>
    <cellStyle name="Komma 2 2 2 3 3" xfId="88" xr:uid="{00000000-0005-0000-0000-00002F000000}"/>
    <cellStyle name="Komma 2 2 2 4" xfId="40" xr:uid="{00000000-0005-0000-0000-00002F000000}"/>
    <cellStyle name="Komma 2 2 2 4 2" xfId="104" xr:uid="{00000000-0005-0000-0000-00002F000000}"/>
    <cellStyle name="Komma 2 2 2 5" xfId="72" xr:uid="{00000000-0005-0000-0000-00002F000000}"/>
    <cellStyle name="Komma 2 2 3" xfId="12" xr:uid="{00000000-0005-0000-0000-00002F000000}"/>
    <cellStyle name="Komma 2 2 3 2" xfId="28" xr:uid="{00000000-0005-0000-0000-00002F000000}"/>
    <cellStyle name="Komma 2 2 3 2 2" xfId="60" xr:uid="{00000000-0005-0000-0000-00002F000000}"/>
    <cellStyle name="Komma 2 2 3 2 2 2" xfId="124" xr:uid="{00000000-0005-0000-0000-00002F000000}"/>
    <cellStyle name="Komma 2 2 3 2 3" xfId="92" xr:uid="{00000000-0005-0000-0000-00002F000000}"/>
    <cellStyle name="Komma 2 2 3 3" xfId="44" xr:uid="{00000000-0005-0000-0000-00002F000000}"/>
    <cellStyle name="Komma 2 2 3 3 2" xfId="108" xr:uid="{00000000-0005-0000-0000-00002F000000}"/>
    <cellStyle name="Komma 2 2 3 4" xfId="76" xr:uid="{00000000-0005-0000-0000-00002F000000}"/>
    <cellStyle name="Komma 2 2 4" xfId="20" xr:uid="{00000000-0005-0000-0000-00002F000000}"/>
    <cellStyle name="Komma 2 2 4 2" xfId="52" xr:uid="{00000000-0005-0000-0000-00002F000000}"/>
    <cellStyle name="Komma 2 2 4 2 2" xfId="116" xr:uid="{00000000-0005-0000-0000-00002F000000}"/>
    <cellStyle name="Komma 2 2 4 3" xfId="84" xr:uid="{00000000-0005-0000-0000-00002F000000}"/>
    <cellStyle name="Komma 2 2 5" xfId="36" xr:uid="{00000000-0005-0000-0000-00002F000000}"/>
    <cellStyle name="Komma 2 2 5 2" xfId="100" xr:uid="{00000000-0005-0000-0000-00002F000000}"/>
    <cellStyle name="Komma 2 2 6" xfId="68" xr:uid="{00000000-0005-0000-0000-00002F000000}"/>
    <cellStyle name="Komma 2 3" xfId="6" xr:uid="{00000000-0005-0000-0000-00002F000000}"/>
    <cellStyle name="Komma 2 3 2" xfId="14" xr:uid="{00000000-0005-0000-0000-00002F000000}"/>
    <cellStyle name="Komma 2 3 2 2" xfId="30" xr:uid="{00000000-0005-0000-0000-00002F000000}"/>
    <cellStyle name="Komma 2 3 2 2 2" xfId="62" xr:uid="{00000000-0005-0000-0000-00002F000000}"/>
    <cellStyle name="Komma 2 3 2 2 2 2" xfId="126" xr:uid="{00000000-0005-0000-0000-00002F000000}"/>
    <cellStyle name="Komma 2 3 2 2 3" xfId="94" xr:uid="{00000000-0005-0000-0000-00002F000000}"/>
    <cellStyle name="Komma 2 3 2 3" xfId="46" xr:uid="{00000000-0005-0000-0000-00002F000000}"/>
    <cellStyle name="Komma 2 3 2 3 2" xfId="110" xr:uid="{00000000-0005-0000-0000-00002F000000}"/>
    <cellStyle name="Komma 2 3 2 4" xfId="78" xr:uid="{00000000-0005-0000-0000-00002F000000}"/>
    <cellStyle name="Komma 2 3 3" xfId="22" xr:uid="{00000000-0005-0000-0000-00002F000000}"/>
    <cellStyle name="Komma 2 3 3 2" xfId="54" xr:uid="{00000000-0005-0000-0000-00002F000000}"/>
    <cellStyle name="Komma 2 3 3 2 2" xfId="118" xr:uid="{00000000-0005-0000-0000-00002F000000}"/>
    <cellStyle name="Komma 2 3 3 3" xfId="86" xr:uid="{00000000-0005-0000-0000-00002F000000}"/>
    <cellStyle name="Komma 2 3 4" xfId="38" xr:uid="{00000000-0005-0000-0000-00002F000000}"/>
    <cellStyle name="Komma 2 3 4 2" xfId="102" xr:uid="{00000000-0005-0000-0000-00002F000000}"/>
    <cellStyle name="Komma 2 3 5" xfId="70" xr:uid="{00000000-0005-0000-0000-00002F000000}"/>
    <cellStyle name="Komma 2 4" xfId="10" xr:uid="{00000000-0005-0000-0000-00002F000000}"/>
    <cellStyle name="Komma 2 4 2" xfId="26" xr:uid="{00000000-0005-0000-0000-00002F000000}"/>
    <cellStyle name="Komma 2 4 2 2" xfId="58" xr:uid="{00000000-0005-0000-0000-00002F000000}"/>
    <cellStyle name="Komma 2 4 2 2 2" xfId="122" xr:uid="{00000000-0005-0000-0000-00002F000000}"/>
    <cellStyle name="Komma 2 4 2 3" xfId="90" xr:uid="{00000000-0005-0000-0000-00002F000000}"/>
    <cellStyle name="Komma 2 4 3" xfId="42" xr:uid="{00000000-0005-0000-0000-00002F000000}"/>
    <cellStyle name="Komma 2 4 3 2" xfId="106" xr:uid="{00000000-0005-0000-0000-00002F000000}"/>
    <cellStyle name="Komma 2 4 4" xfId="74" xr:uid="{00000000-0005-0000-0000-00002F000000}"/>
    <cellStyle name="Komma 2 5" xfId="18" xr:uid="{00000000-0005-0000-0000-00002F000000}"/>
    <cellStyle name="Komma 2 5 2" xfId="50" xr:uid="{00000000-0005-0000-0000-00002F000000}"/>
    <cellStyle name="Komma 2 5 2 2" xfId="114" xr:uid="{00000000-0005-0000-0000-00002F000000}"/>
    <cellStyle name="Komma 2 5 3" xfId="82" xr:uid="{00000000-0005-0000-0000-00002F000000}"/>
    <cellStyle name="Komma 2 6" xfId="34" xr:uid="{00000000-0005-0000-0000-00002F000000}"/>
    <cellStyle name="Komma 2 6 2" xfId="98" xr:uid="{00000000-0005-0000-0000-00002F000000}"/>
    <cellStyle name="Komma 2 7" xfId="66" xr:uid="{00000000-0005-0000-0000-00002F000000}"/>
    <cellStyle name="Komma 3" xfId="3" xr:uid="{00000000-0005-0000-0000-000030000000}"/>
    <cellStyle name="Komma 3 2" xfId="7" xr:uid="{00000000-0005-0000-0000-000030000000}"/>
    <cellStyle name="Komma 3 2 2" xfId="15" xr:uid="{00000000-0005-0000-0000-000030000000}"/>
    <cellStyle name="Komma 3 2 2 2" xfId="31" xr:uid="{00000000-0005-0000-0000-000030000000}"/>
    <cellStyle name="Komma 3 2 2 2 2" xfId="63" xr:uid="{00000000-0005-0000-0000-000030000000}"/>
    <cellStyle name="Komma 3 2 2 2 2 2" xfId="127" xr:uid="{00000000-0005-0000-0000-000030000000}"/>
    <cellStyle name="Komma 3 2 2 2 3" xfId="95" xr:uid="{00000000-0005-0000-0000-000030000000}"/>
    <cellStyle name="Komma 3 2 2 3" xfId="47" xr:uid="{00000000-0005-0000-0000-000030000000}"/>
    <cellStyle name="Komma 3 2 2 3 2" xfId="111" xr:uid="{00000000-0005-0000-0000-000030000000}"/>
    <cellStyle name="Komma 3 2 2 4" xfId="79" xr:uid="{00000000-0005-0000-0000-000030000000}"/>
    <cellStyle name="Komma 3 2 3" xfId="23" xr:uid="{00000000-0005-0000-0000-000030000000}"/>
    <cellStyle name="Komma 3 2 3 2" xfId="55" xr:uid="{00000000-0005-0000-0000-000030000000}"/>
    <cellStyle name="Komma 3 2 3 2 2" xfId="119" xr:uid="{00000000-0005-0000-0000-000030000000}"/>
    <cellStyle name="Komma 3 2 3 3" xfId="87" xr:uid="{00000000-0005-0000-0000-000030000000}"/>
    <cellStyle name="Komma 3 2 4" xfId="39" xr:uid="{00000000-0005-0000-0000-000030000000}"/>
    <cellStyle name="Komma 3 2 4 2" xfId="103" xr:uid="{00000000-0005-0000-0000-000030000000}"/>
    <cellStyle name="Komma 3 2 5" xfId="71" xr:uid="{00000000-0005-0000-0000-000030000000}"/>
    <cellStyle name="Komma 3 3" xfId="11" xr:uid="{00000000-0005-0000-0000-000030000000}"/>
    <cellStyle name="Komma 3 3 2" xfId="27" xr:uid="{00000000-0005-0000-0000-000030000000}"/>
    <cellStyle name="Komma 3 3 2 2" xfId="59" xr:uid="{00000000-0005-0000-0000-000030000000}"/>
    <cellStyle name="Komma 3 3 2 2 2" xfId="123" xr:uid="{00000000-0005-0000-0000-000030000000}"/>
    <cellStyle name="Komma 3 3 2 3" xfId="91" xr:uid="{00000000-0005-0000-0000-000030000000}"/>
    <cellStyle name="Komma 3 3 3" xfId="43" xr:uid="{00000000-0005-0000-0000-000030000000}"/>
    <cellStyle name="Komma 3 3 3 2" xfId="107" xr:uid="{00000000-0005-0000-0000-000030000000}"/>
    <cellStyle name="Komma 3 3 4" xfId="75" xr:uid="{00000000-0005-0000-0000-000030000000}"/>
    <cellStyle name="Komma 3 4" xfId="19" xr:uid="{00000000-0005-0000-0000-000030000000}"/>
    <cellStyle name="Komma 3 4 2" xfId="51" xr:uid="{00000000-0005-0000-0000-000030000000}"/>
    <cellStyle name="Komma 3 4 2 2" xfId="115" xr:uid="{00000000-0005-0000-0000-000030000000}"/>
    <cellStyle name="Komma 3 4 3" xfId="83" xr:uid="{00000000-0005-0000-0000-000030000000}"/>
    <cellStyle name="Komma 3 5" xfId="35" xr:uid="{00000000-0005-0000-0000-000030000000}"/>
    <cellStyle name="Komma 3 5 2" xfId="99" xr:uid="{00000000-0005-0000-0000-000030000000}"/>
    <cellStyle name="Komma 3 6" xfId="67" xr:uid="{00000000-0005-0000-0000-000030000000}"/>
    <cellStyle name="Komma 4" xfId="5" xr:uid="{00000000-0005-0000-0000-000032000000}"/>
    <cellStyle name="Komma 4 2" xfId="13" xr:uid="{00000000-0005-0000-0000-000032000000}"/>
    <cellStyle name="Komma 4 2 2" xfId="29" xr:uid="{00000000-0005-0000-0000-000032000000}"/>
    <cellStyle name="Komma 4 2 2 2" xfId="61" xr:uid="{00000000-0005-0000-0000-000032000000}"/>
    <cellStyle name="Komma 4 2 2 2 2" xfId="125" xr:uid="{00000000-0005-0000-0000-000032000000}"/>
    <cellStyle name="Komma 4 2 2 3" xfId="93" xr:uid="{00000000-0005-0000-0000-000032000000}"/>
    <cellStyle name="Komma 4 2 3" xfId="45" xr:uid="{00000000-0005-0000-0000-000032000000}"/>
    <cellStyle name="Komma 4 2 3 2" xfId="109" xr:uid="{00000000-0005-0000-0000-000032000000}"/>
    <cellStyle name="Komma 4 2 4" xfId="77" xr:uid="{00000000-0005-0000-0000-000032000000}"/>
    <cellStyle name="Komma 4 3" xfId="21" xr:uid="{00000000-0005-0000-0000-000032000000}"/>
    <cellStyle name="Komma 4 3 2" xfId="53" xr:uid="{00000000-0005-0000-0000-000032000000}"/>
    <cellStyle name="Komma 4 3 2 2" xfId="117" xr:uid="{00000000-0005-0000-0000-000032000000}"/>
    <cellStyle name="Komma 4 3 3" xfId="85" xr:uid="{00000000-0005-0000-0000-000032000000}"/>
    <cellStyle name="Komma 4 4" xfId="37" xr:uid="{00000000-0005-0000-0000-000032000000}"/>
    <cellStyle name="Komma 4 4 2" xfId="101" xr:uid="{00000000-0005-0000-0000-000032000000}"/>
    <cellStyle name="Komma 4 5" xfId="69" xr:uid="{00000000-0005-0000-0000-000032000000}"/>
    <cellStyle name="Komma 5" xfId="9" xr:uid="{00000000-0005-0000-0000-000036000000}"/>
    <cellStyle name="Komma 5 2" xfId="25" xr:uid="{00000000-0005-0000-0000-000036000000}"/>
    <cellStyle name="Komma 5 2 2" xfId="57" xr:uid="{00000000-0005-0000-0000-000036000000}"/>
    <cellStyle name="Komma 5 2 2 2" xfId="121" xr:uid="{00000000-0005-0000-0000-000036000000}"/>
    <cellStyle name="Komma 5 2 3" xfId="89" xr:uid="{00000000-0005-0000-0000-000036000000}"/>
    <cellStyle name="Komma 5 3" xfId="41" xr:uid="{00000000-0005-0000-0000-000036000000}"/>
    <cellStyle name="Komma 5 3 2" xfId="105" xr:uid="{00000000-0005-0000-0000-000036000000}"/>
    <cellStyle name="Komma 5 4" xfId="73" xr:uid="{00000000-0005-0000-0000-000036000000}"/>
    <cellStyle name="Komma 6" xfId="17" xr:uid="{00000000-0005-0000-0000-00003E000000}"/>
    <cellStyle name="Komma 6 2" xfId="49" xr:uid="{00000000-0005-0000-0000-00003E000000}"/>
    <cellStyle name="Komma 6 2 2" xfId="113" xr:uid="{00000000-0005-0000-0000-00003E000000}"/>
    <cellStyle name="Komma 6 3" xfId="81" xr:uid="{00000000-0005-0000-0000-00003E000000}"/>
    <cellStyle name="Komma 7" xfId="33" xr:uid="{00000000-0005-0000-0000-00004E000000}"/>
    <cellStyle name="Komma 7 2" xfId="97" xr:uid="{00000000-0005-0000-0000-00004E000000}"/>
    <cellStyle name="Komma 8" xfId="65" xr:uid="{00000000-0005-0000-0000-00006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7" t="s">
        <v>66</v>
      </c>
      <c r="L1" s="177"/>
      <c r="M1" s="176" t="s">
        <v>18</v>
      </c>
      <c r="N1" s="176"/>
      <c r="O1" s="176"/>
      <c r="P1" s="175" t="s">
        <v>25</v>
      </c>
      <c r="Q1" s="175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90</v>
      </c>
      <c r="E3" s="116" t="s">
        <v>91</v>
      </c>
      <c r="F3" s="116" t="s">
        <v>92</v>
      </c>
      <c r="G3" s="116" t="s">
        <v>93</v>
      </c>
      <c r="H3" s="116" t="s">
        <v>94</v>
      </c>
      <c r="I3" s="116" t="s">
        <v>95</v>
      </c>
      <c r="J3" s="178" t="s">
        <v>1</v>
      </c>
      <c r="K3" s="178"/>
      <c r="L3" s="116" t="s">
        <v>128</v>
      </c>
      <c r="M3" s="116" t="s">
        <v>129</v>
      </c>
      <c r="N3" s="116" t="s">
        <v>130</v>
      </c>
      <c r="O3" s="116" t="s">
        <v>131</v>
      </c>
      <c r="P3" s="116" t="s">
        <v>132</v>
      </c>
      <c r="Q3" s="116" t="s">
        <v>133</v>
      </c>
      <c r="R3" s="168" t="s">
        <v>3</v>
      </c>
      <c r="S3" s="168"/>
      <c r="T3" s="168" t="s">
        <v>5</v>
      </c>
      <c r="U3" s="168"/>
    </row>
    <row r="4" spans="1:22" s="21" customFormat="1" ht="34.5" customHeight="1" x14ac:dyDescent="0.3">
      <c r="A4" s="29" t="s">
        <v>2</v>
      </c>
      <c r="B4" s="166" t="s">
        <v>47</v>
      </c>
      <c r="C4" s="167"/>
      <c r="D4" s="30" t="s">
        <v>96</v>
      </c>
      <c r="E4" s="30" t="s">
        <v>98</v>
      </c>
      <c r="F4" s="30" t="s">
        <v>98</v>
      </c>
      <c r="G4" s="30" t="s">
        <v>97</v>
      </c>
      <c r="H4" s="30"/>
      <c r="I4" s="30"/>
      <c r="J4" s="29" t="s">
        <v>0</v>
      </c>
      <c r="K4" s="31" t="s">
        <v>4</v>
      </c>
      <c r="L4" s="30" t="str">
        <f t="shared" ref="L4:M4" si="0">D4</f>
        <v>Börgerwald</v>
      </c>
      <c r="M4" s="30" t="str">
        <f t="shared" si="0"/>
        <v>Spahnharrenstätte</v>
      </c>
      <c r="N4" s="30" t="s">
        <v>97</v>
      </c>
      <c r="O4" s="30" t="s">
        <v>98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73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73"/>
    </row>
    <row r="6" spans="1:22" ht="20.25" customHeight="1" x14ac:dyDescent="0.3">
      <c r="A6" s="35">
        <v>1</v>
      </c>
      <c r="B6" s="169" t="str">
        <f>'Übersicht Gruppen'!B2</f>
        <v>Spahnharrenstätte III</v>
      </c>
      <c r="C6" s="170"/>
      <c r="D6" s="36">
        <f>'Übersicht Gruppen'!C2</f>
        <v>928.4</v>
      </c>
      <c r="E6" s="36">
        <f>'Übersicht Gruppen'!D2</f>
        <v>929.2</v>
      </c>
      <c r="F6" s="36">
        <f>'Übersicht Gruppen'!E2</f>
        <v>929.59999999999991</v>
      </c>
      <c r="G6" s="36">
        <f>'Übersicht Gruppen'!F2</f>
        <v>927.09999999999991</v>
      </c>
      <c r="H6" s="36">
        <f>'Übersicht Gruppen'!G2</f>
        <v>0</v>
      </c>
      <c r="I6" s="36">
        <f>'Übersicht Gruppen'!H2</f>
        <v>0</v>
      </c>
      <c r="J6" s="37">
        <f>'Übersicht Gruppen'!I2</f>
        <v>0</v>
      </c>
      <c r="K6" s="38">
        <f t="shared" ref="K6:K11" si="1">SUM(D6:I6)</f>
        <v>3714.2999999999997</v>
      </c>
      <c r="L6" s="36">
        <f>'Übersicht Gruppen'!K2</f>
        <v>926.00000000000011</v>
      </c>
      <c r="M6" s="36">
        <f>'Übersicht Gruppen'!L2</f>
        <v>931.99999999999989</v>
      </c>
      <c r="N6" s="36">
        <f>'Übersicht Gruppen'!M2</f>
        <v>927.3</v>
      </c>
      <c r="O6" s="36">
        <f>'Übersicht Gruppen'!N2</f>
        <v>933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3718.3</v>
      </c>
      <c r="T6" s="37">
        <f>'Übersicht Gruppen'!S2</f>
        <v>0</v>
      </c>
      <c r="U6" s="38">
        <f>SUM(S6+K6)</f>
        <v>7432.6</v>
      </c>
      <c r="V6" s="174"/>
    </row>
    <row r="7" spans="1:22" ht="20.25" customHeight="1" x14ac:dyDescent="0.3">
      <c r="A7" s="39">
        <v>2</v>
      </c>
      <c r="B7" s="171" t="str">
        <f>'Übersicht Gruppen'!B3</f>
        <v>Börgerwald I</v>
      </c>
      <c r="C7" s="172"/>
      <c r="D7" s="40">
        <f>'Übersicht Gruppen'!C3</f>
        <v>926.30000000000007</v>
      </c>
      <c r="E7" s="40">
        <f>'Übersicht Gruppen'!D3</f>
        <v>917</v>
      </c>
      <c r="F7" s="40">
        <f>'Übersicht Gruppen'!E3</f>
        <v>919.6</v>
      </c>
      <c r="G7" s="40">
        <f>'Übersicht Gruppen'!F3</f>
        <v>920.4</v>
      </c>
      <c r="H7" s="40">
        <f>'Übersicht Gruppen'!G3</f>
        <v>0</v>
      </c>
      <c r="I7" s="40">
        <f>'Übersicht Gruppen'!H3</f>
        <v>0</v>
      </c>
      <c r="J7" s="41">
        <f>'Übersicht Gruppen'!I3</f>
        <v>920.82500000000005</v>
      </c>
      <c r="K7" s="42">
        <f t="shared" si="1"/>
        <v>3683.3</v>
      </c>
      <c r="L7" s="40">
        <f>'Übersicht Gruppen'!K3</f>
        <v>930.7</v>
      </c>
      <c r="M7" s="40">
        <f>'Übersicht Gruppen'!L3</f>
        <v>924.69999999999993</v>
      </c>
      <c r="N7" s="40">
        <f>'Übersicht Gruppen'!M3</f>
        <v>914</v>
      </c>
      <c r="O7" s="40">
        <f>'Übersicht Gruppen'!N3</f>
        <v>926.7</v>
      </c>
      <c r="P7" s="40">
        <f>'Übersicht Gruppen'!O3</f>
        <v>0</v>
      </c>
      <c r="Q7" s="40">
        <f>'Übersicht Gruppen'!P3</f>
        <v>0</v>
      </c>
      <c r="R7" s="41">
        <f>'Übersicht Gruppen'!Q3</f>
        <v>924.02500000000009</v>
      </c>
      <c r="S7" s="42">
        <f t="shared" si="2"/>
        <v>3696.1000000000004</v>
      </c>
      <c r="T7" s="41">
        <f>'Übersicht Gruppen'!S3</f>
        <v>922.42499999999995</v>
      </c>
      <c r="U7" s="42">
        <f t="shared" ref="U7:U11" si="3">SUM(S7+K7)</f>
        <v>7379.4000000000005</v>
      </c>
      <c r="V7" s="42">
        <f>(U6-U7)*-1</f>
        <v>-53.199999999999818</v>
      </c>
    </row>
    <row r="8" spans="1:22" ht="20.25" customHeight="1" x14ac:dyDescent="0.3">
      <c r="A8" s="43">
        <v>3</v>
      </c>
      <c r="B8" s="169" t="str">
        <f>'Übersicht Gruppen'!B4</f>
        <v>Spahnharrenstätte II</v>
      </c>
      <c r="C8" s="170"/>
      <c r="D8" s="36">
        <f>'Übersicht Gruppen'!C4</f>
        <v>920.89999999999986</v>
      </c>
      <c r="E8" s="36">
        <f>'Übersicht Gruppen'!D4</f>
        <v>913.4</v>
      </c>
      <c r="F8" s="36">
        <f>'Übersicht Gruppen'!E4</f>
        <v>918.3</v>
      </c>
      <c r="G8" s="36">
        <f>'Übersicht Gruppen'!F4</f>
        <v>906.4</v>
      </c>
      <c r="H8" s="36">
        <f>'Übersicht Gruppen'!G4</f>
        <v>0</v>
      </c>
      <c r="I8" s="36">
        <f>'Übersicht Gruppen'!H4</f>
        <v>0</v>
      </c>
      <c r="J8" s="37">
        <f>'Übersicht Gruppen'!I4</f>
        <v>914.74999999999989</v>
      </c>
      <c r="K8" s="38">
        <f t="shared" si="1"/>
        <v>3658.9999999999995</v>
      </c>
      <c r="L8" s="36">
        <f>'Übersicht Gruppen'!K4</f>
        <v>917.09999999999991</v>
      </c>
      <c r="M8" s="36">
        <f>'Übersicht Gruppen'!L4</f>
        <v>910.4</v>
      </c>
      <c r="N8" s="36">
        <f>'Übersicht Gruppen'!M4</f>
        <v>906.9</v>
      </c>
      <c r="O8" s="36">
        <f>'Übersicht Gruppen'!N4</f>
        <v>918.8</v>
      </c>
      <c r="P8" s="36">
        <f>'Übersicht Gruppen'!O4</f>
        <v>0</v>
      </c>
      <c r="Q8" s="36">
        <f>'Übersicht Gruppen'!P4</f>
        <v>0</v>
      </c>
      <c r="R8" s="37">
        <f>'Übersicht Gruppen'!Q4</f>
        <v>913.3</v>
      </c>
      <c r="S8" s="38">
        <f t="shared" si="2"/>
        <v>3653.2</v>
      </c>
      <c r="T8" s="37">
        <f>'Übersicht Gruppen'!S4</f>
        <v>914.02499999999986</v>
      </c>
      <c r="U8" s="38">
        <f t="shared" si="3"/>
        <v>7312.1999999999989</v>
      </c>
      <c r="V8" s="38">
        <f t="shared" ref="V8:V11" si="4">(U7-U8)*-1</f>
        <v>-67.200000000001637</v>
      </c>
    </row>
    <row r="9" spans="1:22" ht="20.25" customHeight="1" x14ac:dyDescent="0.3">
      <c r="A9" s="29">
        <v>4</v>
      </c>
      <c r="B9" s="171" t="str">
        <f>'Übersicht Gruppen'!B5</f>
        <v>Ostenwalde I</v>
      </c>
      <c r="C9" s="172"/>
      <c r="D9" s="40">
        <f>'Übersicht Gruppen'!C5</f>
        <v>902.5</v>
      </c>
      <c r="E9" s="40">
        <f>'Übersicht Gruppen'!D5</f>
        <v>908.9</v>
      </c>
      <c r="F9" s="40">
        <f>'Übersicht Gruppen'!E5</f>
        <v>918.4</v>
      </c>
      <c r="G9" s="40">
        <f>'Übersicht Gruppen'!F5</f>
        <v>899.2</v>
      </c>
      <c r="H9" s="40">
        <f>'Übersicht Gruppen'!G5</f>
        <v>0</v>
      </c>
      <c r="I9" s="40">
        <f>'Übersicht Gruppen'!H5</f>
        <v>0</v>
      </c>
      <c r="J9" s="41">
        <f>'Übersicht Gruppen'!I5</f>
        <v>907.25</v>
      </c>
      <c r="K9" s="42">
        <f t="shared" si="1"/>
        <v>3629</v>
      </c>
      <c r="L9" s="40">
        <f>'Übersicht Gruppen'!K5</f>
        <v>909.59999999999991</v>
      </c>
      <c r="M9" s="40">
        <f>'Übersicht Gruppen'!L5</f>
        <v>916.5</v>
      </c>
      <c r="N9" s="40">
        <f>'Übersicht Gruppen'!M5</f>
        <v>909.4</v>
      </c>
      <c r="O9" s="40">
        <f>'Übersicht Gruppen'!N5</f>
        <v>906.8</v>
      </c>
      <c r="P9" s="40">
        <f>'Übersicht Gruppen'!O5</f>
        <v>0</v>
      </c>
      <c r="Q9" s="40">
        <f>'Übersicht Gruppen'!P5</f>
        <v>0</v>
      </c>
      <c r="R9" s="41">
        <f>'Übersicht Gruppen'!Q5</f>
        <v>910.57500000000005</v>
      </c>
      <c r="S9" s="42">
        <f t="shared" si="2"/>
        <v>3642.3</v>
      </c>
      <c r="T9" s="41">
        <f>'Übersicht Gruppen'!S5</f>
        <v>908.91250000000002</v>
      </c>
      <c r="U9" s="42">
        <f t="shared" si="3"/>
        <v>7271.3</v>
      </c>
      <c r="V9" s="42">
        <f t="shared" si="4"/>
        <v>-40.899999999998727</v>
      </c>
    </row>
    <row r="10" spans="1:22" ht="20.25" customHeight="1" x14ac:dyDescent="0.3">
      <c r="A10" s="44">
        <v>5</v>
      </c>
      <c r="B10" s="169" t="str">
        <f>'Übersicht Gruppen'!B6</f>
        <v>Verein  V</v>
      </c>
      <c r="C10" s="170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-7271.3</v>
      </c>
    </row>
    <row r="11" spans="1:22" ht="20.25" customHeight="1" x14ac:dyDescent="0.3">
      <c r="A11" s="45">
        <v>6</v>
      </c>
      <c r="B11" s="171" t="str">
        <f>'Übersicht Gruppen'!B7</f>
        <v>Verein VI</v>
      </c>
      <c r="C11" s="172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613.01666666666665</v>
      </c>
      <c r="E13" s="36">
        <f t="shared" ref="E13:U13" si="5">AVERAGE(E6:E11)</f>
        <v>611.41666666666663</v>
      </c>
      <c r="F13" s="36">
        <f t="shared" si="5"/>
        <v>614.31666666666672</v>
      </c>
      <c r="G13" s="36">
        <f t="shared" si="5"/>
        <v>608.85</v>
      </c>
      <c r="H13" s="36">
        <f t="shared" si="5"/>
        <v>0</v>
      </c>
      <c r="I13" s="36">
        <f t="shared" si="5"/>
        <v>0</v>
      </c>
      <c r="J13" s="37">
        <f t="shared" si="5"/>
        <v>457.13749999999999</v>
      </c>
      <c r="K13" s="38">
        <f>SUM(K6:K11)/6</f>
        <v>2447.6</v>
      </c>
      <c r="L13" s="36">
        <f t="shared" si="5"/>
        <v>613.9</v>
      </c>
      <c r="M13" s="36">
        <f t="shared" si="5"/>
        <v>613.93333333333328</v>
      </c>
      <c r="N13" s="36">
        <f t="shared" si="5"/>
        <v>609.6</v>
      </c>
      <c r="O13" s="36">
        <f t="shared" si="5"/>
        <v>614.2166666666667</v>
      </c>
      <c r="P13" s="36">
        <f t="shared" si="5"/>
        <v>0</v>
      </c>
      <c r="Q13" s="36">
        <f t="shared" si="5"/>
        <v>0</v>
      </c>
      <c r="R13" s="37">
        <f t="shared" si="5"/>
        <v>457.98333333333335</v>
      </c>
      <c r="S13" s="36">
        <f t="shared" si="5"/>
        <v>2451.65</v>
      </c>
      <c r="T13" s="37">
        <f t="shared" si="5"/>
        <v>457.56041666666664</v>
      </c>
      <c r="U13" s="38">
        <f t="shared" si="5"/>
        <v>4899.2499999999991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8" t="s">
        <v>1</v>
      </c>
      <c r="K15" s="168"/>
      <c r="L15" s="46"/>
      <c r="M15" s="46"/>
      <c r="N15" s="46"/>
      <c r="O15" s="46"/>
      <c r="P15" s="46"/>
      <c r="Q15" s="46"/>
      <c r="R15" s="168" t="s">
        <v>3</v>
      </c>
      <c r="S15" s="168"/>
      <c r="T15" s="168" t="s">
        <v>5</v>
      </c>
      <c r="U15" s="168"/>
      <c r="V15" s="173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73"/>
    </row>
    <row r="17" spans="1:22" s="51" customFormat="1" ht="18" customHeight="1" x14ac:dyDescent="0.3">
      <c r="A17" s="50">
        <v>1</v>
      </c>
      <c r="B17" s="54" t="str">
        <f>'Übersicht Schützen'!A2</f>
        <v>Sievers Karl-Heinz</v>
      </c>
      <c r="C17" s="91" t="str">
        <f>'Übersicht Schützen'!B2</f>
        <v>Börgerwald I</v>
      </c>
      <c r="D17" s="55">
        <f>'Übersicht Schützen'!C2</f>
        <v>313.60000000000002</v>
      </c>
      <c r="E17" s="38">
        <f>'Übersicht Schützen'!D2</f>
        <v>307</v>
      </c>
      <c r="F17" s="38">
        <f>'Übersicht Schützen'!E2</f>
        <v>309</v>
      </c>
      <c r="G17" s="38">
        <f>'Übersicht Schützen'!F2</f>
        <v>310.39999999999998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310</v>
      </c>
      <c r="K17" s="38">
        <f>SUM(D17:I17)</f>
        <v>1240</v>
      </c>
      <c r="L17" s="38">
        <f>'Übersicht Schützen'!L2</f>
        <v>309</v>
      </c>
      <c r="M17" s="38">
        <f>'Übersicht Schützen'!M2</f>
        <v>308.8</v>
      </c>
      <c r="N17" s="38">
        <f>'Übersicht Schützen'!N2</f>
        <v>308.89999999999998</v>
      </c>
      <c r="O17" s="38">
        <f>'Übersicht Schützen'!O2</f>
        <v>312.5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309.79999999999995</v>
      </c>
      <c r="S17" s="38">
        <f>SUM(L17:Q17)</f>
        <v>1239.1999999999998</v>
      </c>
      <c r="T17" s="56">
        <f>'Übersicht Schützen'!U2</f>
        <v>309.89999999999998</v>
      </c>
      <c r="U17" s="38">
        <f>SUM(K17+S17)</f>
        <v>2479.1999999999998</v>
      </c>
      <c r="V17" s="174"/>
    </row>
    <row r="18" spans="1:22" s="51" customFormat="1" ht="18" customHeight="1" x14ac:dyDescent="0.3">
      <c r="A18" s="29">
        <v>2</v>
      </c>
      <c r="B18" s="57" t="str">
        <f>'Übersicht Schützen'!A3</f>
        <v>Westerhoff Willi</v>
      </c>
      <c r="C18" s="92" t="str">
        <f>'Übersicht Schützen'!B3</f>
        <v>Spahnharrenstätte III</v>
      </c>
      <c r="D18" s="58">
        <f>'Übersicht Schützen'!C3</f>
        <v>310.60000000000002</v>
      </c>
      <c r="E18" s="42">
        <f>'Übersicht Schützen'!D3</f>
        <v>308.2</v>
      </c>
      <c r="F18" s="42">
        <f>'Übersicht Schützen'!E3</f>
        <v>309.39999999999998</v>
      </c>
      <c r="G18" s="42">
        <f>'Übersicht Schützen'!F3</f>
        <v>313.5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310.42499999999995</v>
      </c>
      <c r="K18" s="42">
        <f>SUM(D18:I18)</f>
        <v>1241.6999999999998</v>
      </c>
      <c r="L18" s="42">
        <f>'Übersicht Schützen'!L3</f>
        <v>311.10000000000002</v>
      </c>
      <c r="M18" s="42">
        <f>'Übersicht Schützen'!M3</f>
        <v>307.39999999999998</v>
      </c>
      <c r="N18" s="42">
        <f>'Übersicht Schützen'!N3</f>
        <v>309</v>
      </c>
      <c r="O18" s="42">
        <f>'Übersicht Schützen'!O3</f>
        <v>309.3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309.2</v>
      </c>
      <c r="S18" s="42">
        <f t="shared" ref="S18:S52" si="6">SUM(L18:Q18)</f>
        <v>1236.8</v>
      </c>
      <c r="T18" s="59">
        <f>'Übersicht Schützen'!U3</f>
        <v>309.8125</v>
      </c>
      <c r="U18" s="42">
        <f t="shared" ref="U18:U52" si="7">SUM(K18+S18)</f>
        <v>2478.5</v>
      </c>
      <c r="V18" s="42">
        <f>(U17-U18)*-1</f>
        <v>-0.6999999999998181</v>
      </c>
    </row>
    <row r="19" spans="1:22" s="51" customFormat="1" ht="18" customHeight="1" x14ac:dyDescent="0.3">
      <c r="A19" s="50">
        <v>3</v>
      </c>
      <c r="B19" s="54" t="str">
        <f>'Übersicht Schützen'!A4</f>
        <v>Hülsmann Johannes</v>
      </c>
      <c r="C19" s="91" t="str">
        <f>'Übersicht Schützen'!B4</f>
        <v>Spahnharrenstätte III</v>
      </c>
      <c r="D19" s="55">
        <f>'Übersicht Schützen'!C4</f>
        <v>310.39999999999998</v>
      </c>
      <c r="E19" s="38">
        <f>'Übersicht Schützen'!D4</f>
        <v>310</v>
      </c>
      <c r="F19" s="38">
        <f>'Übersicht Schützen'!E4</f>
        <v>309.3</v>
      </c>
      <c r="G19" s="38">
        <f>'Übersicht Schützen'!F4</f>
        <v>305.39999999999998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308.77499999999998</v>
      </c>
      <c r="K19" s="38">
        <f t="shared" ref="K19:K52" si="8">SUM(D19:I19)</f>
        <v>1235.0999999999999</v>
      </c>
      <c r="L19" s="38">
        <f>'Übersicht Schützen'!L4</f>
        <v>307.8</v>
      </c>
      <c r="M19" s="38">
        <f>'Übersicht Schützen'!M4</f>
        <v>308.89999999999998</v>
      </c>
      <c r="N19" s="38">
        <f>'Übersicht Schützen'!N4</f>
        <v>306.39999999999998</v>
      </c>
      <c r="O19" s="38">
        <f>'Übersicht Schützen'!O4</f>
        <v>311.5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308.64999999999998</v>
      </c>
      <c r="S19" s="38">
        <f t="shared" si="6"/>
        <v>1234.5999999999999</v>
      </c>
      <c r="T19" s="56">
        <f>'Übersicht Schützen'!U4</f>
        <v>308.71249999999998</v>
      </c>
      <c r="U19" s="38">
        <f t="shared" si="7"/>
        <v>2469.6999999999998</v>
      </c>
      <c r="V19" s="38">
        <f t="shared" ref="V19:V46" si="9">(U18-U19)*-1</f>
        <v>-8.8000000000001819</v>
      </c>
    </row>
    <row r="20" spans="1:22" s="51" customFormat="1" ht="18" customHeight="1" x14ac:dyDescent="0.3">
      <c r="A20" s="52">
        <v>4</v>
      </c>
      <c r="B20" s="57" t="str">
        <f>'Übersicht Schützen'!A5</f>
        <v>Bowe Helmut</v>
      </c>
      <c r="C20" s="92" t="str">
        <f>'Übersicht Schützen'!B5</f>
        <v>Spahnharrenstätte III</v>
      </c>
      <c r="D20" s="58">
        <f>'Übersicht Schützen'!C5</f>
        <v>307.39999999999998</v>
      </c>
      <c r="E20" s="42">
        <f>'Übersicht Schützen'!D5</f>
        <v>306.2</v>
      </c>
      <c r="F20" s="42">
        <f>'Übersicht Schützen'!E5</f>
        <v>306.2</v>
      </c>
      <c r="G20" s="42">
        <f>'Übersicht Schützen'!F5</f>
        <v>307.3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306.77499999999998</v>
      </c>
      <c r="K20" s="42">
        <f t="shared" si="8"/>
        <v>1227.0999999999999</v>
      </c>
      <c r="L20" s="42">
        <f>'Übersicht Schützen'!L5</f>
        <v>307.10000000000002</v>
      </c>
      <c r="M20" s="42">
        <f>'Übersicht Schützen'!M5</f>
        <v>311.39999999999998</v>
      </c>
      <c r="N20" s="42">
        <f>'Übersicht Schützen'!N5</f>
        <v>311.89999999999998</v>
      </c>
      <c r="O20" s="42">
        <f>'Übersicht Schützen'!O5</f>
        <v>311.39999999999998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310.45</v>
      </c>
      <c r="S20" s="42">
        <f t="shared" si="6"/>
        <v>1241.8</v>
      </c>
      <c r="T20" s="59">
        <f>'Übersicht Schützen'!U5</f>
        <v>308.61250000000001</v>
      </c>
      <c r="U20" s="42">
        <f t="shared" si="7"/>
        <v>2468.8999999999996</v>
      </c>
      <c r="V20" s="42">
        <f t="shared" si="9"/>
        <v>-0.8000000000001819</v>
      </c>
    </row>
    <row r="21" spans="1:22" s="51" customFormat="1" ht="18" customHeight="1" x14ac:dyDescent="0.3">
      <c r="A21" s="43">
        <v>5</v>
      </c>
      <c r="B21" s="54" t="str">
        <f>'Übersicht Schützen'!A6</f>
        <v>Kröger Heiner</v>
      </c>
      <c r="C21" s="91" t="str">
        <f>'Übersicht Schützen'!B6</f>
        <v>Spahnharrenstätte III</v>
      </c>
      <c r="D21" s="55">
        <f>'Übersicht Schützen'!C6</f>
        <v>305.89999999999998</v>
      </c>
      <c r="E21" s="38">
        <f>'Übersicht Schützen'!D6</f>
        <v>311</v>
      </c>
      <c r="F21" s="38">
        <f>'Übersicht Schützen'!E6</f>
        <v>310.89999999999998</v>
      </c>
      <c r="G21" s="38">
        <f>'Übersicht Schützen'!F6</f>
        <v>306.3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308.52499999999998</v>
      </c>
      <c r="K21" s="38">
        <f t="shared" si="8"/>
        <v>1234.0999999999999</v>
      </c>
      <c r="L21" s="38">
        <f>'Übersicht Schützen'!L6</f>
        <v>305.2</v>
      </c>
      <c r="M21" s="38">
        <f>'Übersicht Schützen'!M6</f>
        <v>311.7</v>
      </c>
      <c r="N21" s="38">
        <f>'Übersicht Schützen'!N6</f>
        <v>302</v>
      </c>
      <c r="O21" s="38">
        <f>'Übersicht Schützen'!O6</f>
        <v>310.10000000000002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307.25</v>
      </c>
      <c r="S21" s="38">
        <f t="shared" si="6"/>
        <v>1229</v>
      </c>
      <c r="T21" s="56">
        <f>'Übersicht Schützen'!U6</f>
        <v>307.88749999999999</v>
      </c>
      <c r="U21" s="38">
        <f t="shared" si="7"/>
        <v>2463.1</v>
      </c>
      <c r="V21" s="38">
        <f t="shared" si="9"/>
        <v>-5.7999999999997272</v>
      </c>
    </row>
    <row r="22" spans="1:22" s="51" customFormat="1" ht="18" customHeight="1" x14ac:dyDescent="0.3">
      <c r="A22" s="29">
        <v>6</v>
      </c>
      <c r="B22" s="57" t="str">
        <f>'Übersicht Schützen'!A7</f>
        <v>Will Arno</v>
      </c>
      <c r="C22" s="92" t="str">
        <f>'Übersicht Schützen'!B7</f>
        <v>Spahnharrenstätte II</v>
      </c>
      <c r="D22" s="58">
        <f>'Übersicht Schützen'!C7</f>
        <v>310.7</v>
      </c>
      <c r="E22" s="42">
        <f>'Übersicht Schützen'!D7</f>
        <v>309.10000000000002</v>
      </c>
      <c r="F22" s="42">
        <f>'Übersicht Schützen'!E7</f>
        <v>307.7</v>
      </c>
      <c r="G22" s="42">
        <f>'Übersicht Schützen'!F7</f>
        <v>307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308.625</v>
      </c>
      <c r="K22" s="42">
        <f t="shared" si="8"/>
        <v>1234.5</v>
      </c>
      <c r="L22" s="42">
        <f>'Übersicht Schützen'!L7</f>
        <v>312</v>
      </c>
      <c r="M22" s="42">
        <f>'Übersicht Schützen'!M7</f>
        <v>300</v>
      </c>
      <c r="N22" s="42">
        <f>'Übersicht Schützen'!N7</f>
        <v>306.89999999999998</v>
      </c>
      <c r="O22" s="42">
        <f>'Übersicht Schützen'!O7</f>
        <v>308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306.72500000000002</v>
      </c>
      <c r="S22" s="42">
        <f t="shared" si="6"/>
        <v>1226.9000000000001</v>
      </c>
      <c r="T22" s="59">
        <f>'Übersicht Schützen'!U7</f>
        <v>307.67500000000001</v>
      </c>
      <c r="U22" s="42">
        <f t="shared" si="7"/>
        <v>2461.4</v>
      </c>
      <c r="V22" s="42">
        <f t="shared" si="9"/>
        <v>-1.6999999999998181</v>
      </c>
    </row>
    <row r="23" spans="1:22" s="51" customFormat="1" ht="18" customHeight="1" x14ac:dyDescent="0.3">
      <c r="A23" s="50">
        <v>7</v>
      </c>
      <c r="B23" s="54" t="str">
        <f>'Übersicht Schützen'!A8</f>
        <v>Niemöller Josef</v>
      </c>
      <c r="C23" s="91" t="str">
        <f>'Übersicht Schützen'!B8</f>
        <v>Ostenwalde I</v>
      </c>
      <c r="D23" s="55">
        <f>'Übersicht Schützen'!C8</f>
        <v>307.89999999999998</v>
      </c>
      <c r="E23" s="38">
        <f>'Übersicht Schützen'!D8</f>
        <v>308</v>
      </c>
      <c r="F23" s="38">
        <f>'Übersicht Schützen'!E8</f>
        <v>307.60000000000002</v>
      </c>
      <c r="G23" s="38">
        <f>'Übersicht Schützen'!F8</f>
        <v>298.3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305.45</v>
      </c>
      <c r="K23" s="38">
        <f t="shared" si="8"/>
        <v>1221.8</v>
      </c>
      <c r="L23" s="38">
        <f>'Übersicht Schützen'!L8</f>
        <v>305.7</v>
      </c>
      <c r="M23" s="38">
        <f>'Übersicht Schützen'!M8</f>
        <v>309.10000000000002</v>
      </c>
      <c r="N23" s="38">
        <f>'Übersicht Schützen'!N8</f>
        <v>307.10000000000002</v>
      </c>
      <c r="O23" s="38">
        <f>'Übersicht Schützen'!O8</f>
        <v>308.2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307.52499999999998</v>
      </c>
      <c r="S23" s="38">
        <f t="shared" si="6"/>
        <v>1230.0999999999999</v>
      </c>
      <c r="T23" s="56">
        <f>'Übersicht Schützen'!U8</f>
        <v>306.48749999999995</v>
      </c>
      <c r="U23" s="38">
        <f t="shared" si="7"/>
        <v>2451.8999999999996</v>
      </c>
      <c r="V23" s="38">
        <f t="shared" si="9"/>
        <v>-9.5000000000004547</v>
      </c>
    </row>
    <row r="24" spans="1:22" s="51" customFormat="1" ht="18" customHeight="1" x14ac:dyDescent="0.3">
      <c r="A24" s="29">
        <v>8</v>
      </c>
      <c r="B24" s="57" t="str">
        <f>'Übersicht Schützen'!A9</f>
        <v>Antons Reinhard</v>
      </c>
      <c r="C24" s="92" t="str">
        <f>'Übersicht Schützen'!B9</f>
        <v>Börgerwald I</v>
      </c>
      <c r="D24" s="58">
        <f>'Übersicht Schützen'!C9</f>
        <v>307.3</v>
      </c>
      <c r="E24" s="42">
        <f>'Übersicht Schützen'!D9</f>
        <v>306</v>
      </c>
      <c r="F24" s="42">
        <f>'Übersicht Schützen'!E9</f>
        <v>307.10000000000002</v>
      </c>
      <c r="G24" s="42">
        <f>'Übersicht Schützen'!F9</f>
        <v>309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307.35000000000002</v>
      </c>
      <c r="K24" s="42">
        <f t="shared" si="8"/>
        <v>1229.4000000000001</v>
      </c>
      <c r="L24" s="42">
        <f>'Übersicht Schützen'!L9</f>
        <v>307.8</v>
      </c>
      <c r="M24" s="42">
        <f>'Übersicht Schützen'!M9</f>
        <v>308</v>
      </c>
      <c r="N24" s="42">
        <f>'Übersicht Schützen'!N9</f>
        <v>300.3</v>
      </c>
      <c r="O24" s="42">
        <f>'Übersicht Schützen'!O9</f>
        <v>305.7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305.45</v>
      </c>
      <c r="S24" s="42">
        <f t="shared" si="6"/>
        <v>1221.8</v>
      </c>
      <c r="T24" s="59">
        <f>'Übersicht Schützen'!U9</f>
        <v>306.39999999999998</v>
      </c>
      <c r="U24" s="42">
        <f t="shared" si="7"/>
        <v>2451.1999999999998</v>
      </c>
      <c r="V24" s="42">
        <f t="shared" si="9"/>
        <v>-0.6999999999998181</v>
      </c>
    </row>
    <row r="25" spans="1:22" s="51" customFormat="1" ht="18" customHeight="1" x14ac:dyDescent="0.3">
      <c r="A25" s="43">
        <v>9</v>
      </c>
      <c r="B25" s="54" t="str">
        <f>'Übersicht Schützen'!A10</f>
        <v>Rump Andreas</v>
      </c>
      <c r="C25" s="91" t="str">
        <f>'Übersicht Schützen'!B10</f>
        <v>Spahnharrenstätte II</v>
      </c>
      <c r="D25" s="55">
        <f>'Übersicht Schützen'!C10</f>
        <v>307.39999999999998</v>
      </c>
      <c r="E25" s="38">
        <f>'Übersicht Schützen'!D10</f>
        <v>298.5</v>
      </c>
      <c r="F25" s="38">
        <f>'Übersicht Schützen'!E10</f>
        <v>310.39999999999998</v>
      </c>
      <c r="G25" s="38">
        <f>'Übersicht Schützen'!F10</f>
        <v>300.89999999999998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304.29999999999995</v>
      </c>
      <c r="K25" s="38">
        <f t="shared" si="8"/>
        <v>1217.1999999999998</v>
      </c>
      <c r="L25" s="38">
        <f>'Übersicht Schützen'!L10</f>
        <v>303.8</v>
      </c>
      <c r="M25" s="38">
        <f>'Übersicht Schützen'!M10</f>
        <v>307.7</v>
      </c>
      <c r="N25" s="38">
        <f>'Übersicht Schützen'!N10</f>
        <v>300.39999999999998</v>
      </c>
      <c r="O25" s="38">
        <f>'Übersicht Schützen'!O10</f>
        <v>309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305.22500000000002</v>
      </c>
      <c r="S25" s="38">
        <f t="shared" si="6"/>
        <v>1220.9000000000001</v>
      </c>
      <c r="T25" s="56">
        <f>'Übersicht Schützen'!U10</f>
        <v>304.76249999999999</v>
      </c>
      <c r="U25" s="38">
        <f t="shared" si="7"/>
        <v>2438.1</v>
      </c>
      <c r="V25" s="38">
        <f t="shared" si="9"/>
        <v>-13.099999999999909</v>
      </c>
    </row>
    <row r="26" spans="1:22" s="51" customFormat="1" ht="18" customHeight="1" x14ac:dyDescent="0.3">
      <c r="A26" s="52">
        <v>10</v>
      </c>
      <c r="B26" s="57" t="str">
        <f>'Übersicht Schützen'!A11</f>
        <v>Zelass Michael</v>
      </c>
      <c r="C26" s="92" t="str">
        <f>'Übersicht Schützen'!B11</f>
        <v>Ostenwalde I</v>
      </c>
      <c r="D26" s="58">
        <f>'Übersicht Schützen'!C11</f>
        <v>301.3</v>
      </c>
      <c r="E26" s="42">
        <f>'Übersicht Schützen'!D11</f>
        <v>300.5</v>
      </c>
      <c r="F26" s="42">
        <f>'Übersicht Schützen'!E11</f>
        <v>301.5</v>
      </c>
      <c r="G26" s="42">
        <f>'Übersicht Schützen'!F11</f>
        <v>305.60000000000002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302.22500000000002</v>
      </c>
      <c r="K26" s="42">
        <f t="shared" si="8"/>
        <v>1208.9000000000001</v>
      </c>
      <c r="L26" s="42">
        <f>'Übersicht Schützen'!L11</f>
        <v>307.89999999999998</v>
      </c>
      <c r="M26" s="42">
        <f>'Übersicht Schützen'!M11</f>
        <v>302.89999999999998</v>
      </c>
      <c r="N26" s="42">
        <f>'Übersicht Schützen'!N11</f>
        <v>301.7</v>
      </c>
      <c r="O26" s="42">
        <f>'Übersicht Schützen'!O11</f>
        <v>297.5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302.5</v>
      </c>
      <c r="S26" s="42">
        <f t="shared" si="6"/>
        <v>1210</v>
      </c>
      <c r="T26" s="59">
        <f>'Übersicht Schützen'!U11</f>
        <v>302.36250000000001</v>
      </c>
      <c r="U26" s="42">
        <f t="shared" si="7"/>
        <v>2418.9</v>
      </c>
      <c r="V26" s="42">
        <f t="shared" si="9"/>
        <v>-19.199999999999818</v>
      </c>
    </row>
    <row r="27" spans="1:22" s="51" customFormat="1" ht="18" customHeight="1" x14ac:dyDescent="0.3">
      <c r="A27" s="50">
        <v>11</v>
      </c>
      <c r="B27" s="54" t="str">
        <f>'Übersicht Schützen'!A12</f>
        <v>Schrandt Horst</v>
      </c>
      <c r="C27" s="91" t="str">
        <f>'Übersicht Schützen'!B12</f>
        <v>Spahnharrenstätte II</v>
      </c>
      <c r="D27" s="55">
        <f>'Übersicht Schützen'!C12</f>
        <v>300.5</v>
      </c>
      <c r="E27" s="38">
        <f>'Übersicht Schützen'!D12</f>
        <v>303.89999999999998</v>
      </c>
      <c r="F27" s="38">
        <f>'Übersicht Schützen'!E12</f>
        <v>300.2</v>
      </c>
      <c r="G27" s="38">
        <f>'Übersicht Schützen'!F12</f>
        <v>295.3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299.97499999999997</v>
      </c>
      <c r="K27" s="38">
        <f t="shared" si="8"/>
        <v>1199.8999999999999</v>
      </c>
      <c r="L27" s="38">
        <f>'Übersicht Schützen'!L12</f>
        <v>301.3</v>
      </c>
      <c r="M27" s="38">
        <f>'Übersicht Schützen'!M12</f>
        <v>302.7</v>
      </c>
      <c r="N27" s="38">
        <f>'Übersicht Schützen'!N12</f>
        <v>299.60000000000002</v>
      </c>
      <c r="O27" s="38">
        <f>'Übersicht Schützen'!O12</f>
        <v>301.8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301.35000000000002</v>
      </c>
      <c r="S27" s="38">
        <f t="shared" si="6"/>
        <v>1205.4000000000001</v>
      </c>
      <c r="T27" s="56">
        <f>'Übersicht Schützen'!U12</f>
        <v>300.66250000000002</v>
      </c>
      <c r="U27" s="38">
        <f t="shared" si="7"/>
        <v>2405.3000000000002</v>
      </c>
      <c r="V27" s="38">
        <f t="shared" si="9"/>
        <v>-13.599999999999909</v>
      </c>
    </row>
    <row r="28" spans="1:22" s="51" customFormat="1" ht="18" customHeight="1" x14ac:dyDescent="0.3">
      <c r="A28" s="29">
        <v>12</v>
      </c>
      <c r="B28" s="57" t="str">
        <f>'Übersicht Schützen'!A13</f>
        <v>Krüssel Alois</v>
      </c>
      <c r="C28" s="92" t="str">
        <f>'Übersicht Schützen'!B13</f>
        <v>Ostenwalde I</v>
      </c>
      <c r="D28" s="58">
        <f>'Übersicht Schützen'!C13</f>
        <v>293.3</v>
      </c>
      <c r="E28" s="42">
        <f>'Übersicht Schützen'!D13</f>
        <v>300.39999999999998</v>
      </c>
      <c r="F28" s="42">
        <f>'Übersicht Schützen'!E13</f>
        <v>304.39999999999998</v>
      </c>
      <c r="G28" s="42">
        <f>'Übersicht Schützen'!F13</f>
        <v>295.3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298.35000000000002</v>
      </c>
      <c r="K28" s="42">
        <f t="shared" si="8"/>
        <v>1193.4000000000001</v>
      </c>
      <c r="L28" s="42">
        <f>'Übersicht Schützen'!L13</f>
        <v>296</v>
      </c>
      <c r="M28" s="42">
        <f>'Übersicht Schützen'!M13</f>
        <v>287</v>
      </c>
      <c r="N28" s="42">
        <f>'Übersicht Schützen'!N13</f>
        <v>300.60000000000002</v>
      </c>
      <c r="O28" s="42">
        <f>'Übersicht Schützen'!O13</f>
        <v>301.10000000000002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296.17500000000001</v>
      </c>
      <c r="S28" s="42">
        <f t="shared" si="6"/>
        <v>1184.7</v>
      </c>
      <c r="T28" s="59">
        <f>'Übersicht Schützen'!U13</f>
        <v>297.26249999999999</v>
      </c>
      <c r="U28" s="42">
        <f t="shared" si="7"/>
        <v>2378.1000000000004</v>
      </c>
      <c r="V28" s="42">
        <f t="shared" si="9"/>
        <v>-27.199999999999818</v>
      </c>
    </row>
    <row r="29" spans="1:22" s="51" customFormat="1" ht="18" customHeight="1" x14ac:dyDescent="0.3">
      <c r="A29" s="50">
        <v>13</v>
      </c>
      <c r="B29" s="54" t="str">
        <f>'Übersicht Schützen'!A14</f>
        <v>Tälkers Josef</v>
      </c>
      <c r="C29" s="91" t="str">
        <f>'Übersicht Schützen'!B14</f>
        <v>Spahnharrenstätte II</v>
      </c>
      <c r="D29" s="55">
        <f>'Übersicht Schützen'!C14</f>
        <v>302.8</v>
      </c>
      <c r="E29" s="38">
        <f>'Übersicht Schützen'!D14</f>
        <v>300.39999999999998</v>
      </c>
      <c r="F29" s="38">
        <f>'Übersicht Schützen'!E14</f>
        <v>299.89999999999998</v>
      </c>
      <c r="G29" s="38">
        <f>'Übersicht Schützen'!F14</f>
        <v>298.5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300.39999999999998</v>
      </c>
      <c r="K29" s="38">
        <f t="shared" si="8"/>
        <v>1201.5999999999999</v>
      </c>
      <c r="L29" s="38">
        <f>'Übersicht Schützen'!L14</f>
        <v>298.2</v>
      </c>
      <c r="M29" s="38">
        <f>'Übersicht Schützen'!M14</f>
        <v>286.10000000000002</v>
      </c>
      <c r="N29" s="38">
        <f>'Übersicht Schützen'!N14</f>
        <v>294.10000000000002</v>
      </c>
      <c r="O29" s="38">
        <f>'Übersicht Schützen'!O14</f>
        <v>297.39999999999998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293.95</v>
      </c>
      <c r="S29" s="38">
        <f t="shared" si="6"/>
        <v>1175.8</v>
      </c>
      <c r="T29" s="56">
        <f>'Übersicht Schützen'!U14</f>
        <v>297.17500000000001</v>
      </c>
      <c r="U29" s="38">
        <f t="shared" si="7"/>
        <v>2377.3999999999996</v>
      </c>
      <c r="V29" s="38">
        <f t="shared" si="9"/>
        <v>-0.7000000000007276</v>
      </c>
    </row>
    <row r="30" spans="1:22" s="51" customFormat="1" ht="18" customHeight="1" x14ac:dyDescent="0.3">
      <c r="A30" s="52">
        <v>14</v>
      </c>
      <c r="B30" s="57" t="str">
        <f>'Übersicht Schützen'!A15</f>
        <v>Müller Hans Gerd</v>
      </c>
      <c r="C30" s="92" t="str">
        <f>'Übersicht Schützen'!B15</f>
        <v>Börgerwald I</v>
      </c>
      <c r="D30" s="58">
        <f>'Übersicht Schützen'!C15</f>
        <v>305.39999999999998</v>
      </c>
      <c r="E30" s="42">
        <f>'Übersicht Schützen'!D15</f>
        <v>304</v>
      </c>
      <c r="F30" s="42">
        <f>'Übersicht Schützen'!E15</f>
        <v>303.5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304.3</v>
      </c>
      <c r="K30" s="42">
        <f t="shared" si="8"/>
        <v>912.9</v>
      </c>
      <c r="L30" s="42">
        <f>'Übersicht Schützen'!L15</f>
        <v>313.89999999999998</v>
      </c>
      <c r="M30" s="42">
        <f>'Übersicht Schützen'!M15</f>
        <v>307.89999999999998</v>
      </c>
      <c r="N30" s="42">
        <f>'Übersicht Schützen'!N15</f>
        <v>304.8</v>
      </c>
      <c r="O30" s="42">
        <f>'Übersicht Schützen'!O15</f>
        <v>308.5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308.77499999999998</v>
      </c>
      <c r="S30" s="42">
        <f t="shared" si="6"/>
        <v>1235.0999999999999</v>
      </c>
      <c r="T30" s="59">
        <f>'Übersicht Schützen'!U15</f>
        <v>306.85714285714283</v>
      </c>
      <c r="U30" s="42">
        <f t="shared" si="7"/>
        <v>2148</v>
      </c>
      <c r="V30" s="42">
        <f t="shared" si="9"/>
        <v>-229.39999999999964</v>
      </c>
    </row>
    <row r="31" spans="1:22" s="51" customFormat="1" ht="18" customHeight="1" x14ac:dyDescent="0.3">
      <c r="A31" s="43">
        <v>15</v>
      </c>
      <c r="B31" s="54" t="str">
        <f>'Übersicht Schützen'!A16</f>
        <v>Jansen Rudolf</v>
      </c>
      <c r="C31" s="91" t="str">
        <f>'Übersicht Schützen'!B16</f>
        <v>Börgerwald I</v>
      </c>
      <c r="D31" s="55">
        <f>'Übersicht Schützen'!C16</f>
        <v>299.39999999999998</v>
      </c>
      <c r="E31" s="38">
        <f>'Übersicht Schützen'!D16</f>
        <v>290.7</v>
      </c>
      <c r="F31" s="38">
        <f>'Übersicht Schützen'!E16</f>
        <v>301.3</v>
      </c>
      <c r="G31" s="38">
        <f>'Übersicht Schützen'!F16</f>
        <v>301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298.09999999999997</v>
      </c>
      <c r="K31" s="38">
        <f t="shared" si="8"/>
        <v>1192.3999999999999</v>
      </c>
      <c r="L31" s="38">
        <f>'Übersicht Schützen'!L16</f>
        <v>295</v>
      </c>
      <c r="M31" s="38">
        <f>'Übersicht Schützen'!M16</f>
        <v>0</v>
      </c>
      <c r="N31" s="38">
        <f>'Übersicht Schützen'!N16</f>
        <v>296.7</v>
      </c>
      <c r="O31" s="38">
        <f>'Übersicht Schützen'!O16</f>
        <v>295.8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295.83333333333331</v>
      </c>
      <c r="S31" s="38">
        <f t="shared" si="6"/>
        <v>887.5</v>
      </c>
      <c r="T31" s="56">
        <f>'Übersicht Schützen'!U16</f>
        <v>297.12857142857143</v>
      </c>
      <c r="U31" s="38">
        <f t="shared" si="7"/>
        <v>2079.8999999999996</v>
      </c>
      <c r="V31" s="38">
        <f t="shared" si="9"/>
        <v>-68.100000000000364</v>
      </c>
    </row>
    <row r="32" spans="1:22" s="51" customFormat="1" ht="18" customHeight="1" x14ac:dyDescent="0.3">
      <c r="A32" s="29">
        <v>16</v>
      </c>
      <c r="B32" s="57" t="str">
        <f>'Übersicht Schützen'!A17</f>
        <v>Jansen Herman</v>
      </c>
      <c r="C32" s="92" t="str">
        <f>'Übersicht Schützen'!B17</f>
        <v>Ostenwalde I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306.39999999999998</v>
      </c>
      <c r="G32" s="42">
        <f>'Übersicht Schützen'!F17</f>
        <v>295.10000000000002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300.75</v>
      </c>
      <c r="K32" s="42">
        <f t="shared" si="8"/>
        <v>601.5</v>
      </c>
      <c r="L32" s="42">
        <f>'Übersicht Schützen'!L17</f>
        <v>293.2</v>
      </c>
      <c r="M32" s="42">
        <f>'Übersicht Schützen'!M17</f>
        <v>304.5</v>
      </c>
      <c r="N32" s="42">
        <f>'Übersicht Schützen'!N17</f>
        <v>295.39999999999998</v>
      </c>
      <c r="O32" s="42">
        <f>'Übersicht Schützen'!O17</f>
        <v>291.5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296.14999999999998</v>
      </c>
      <c r="S32" s="42">
        <f t="shared" si="6"/>
        <v>1184.5999999999999</v>
      </c>
      <c r="T32" s="59">
        <f>'Übersicht Schützen'!U17</f>
        <v>297.68333333333334</v>
      </c>
      <c r="U32" s="42">
        <f t="shared" si="7"/>
        <v>1786.1</v>
      </c>
      <c r="V32" s="42">
        <f t="shared" si="9"/>
        <v>-293.79999999999973</v>
      </c>
    </row>
    <row r="33" spans="1:44" s="51" customFormat="1" ht="18" customHeight="1" x14ac:dyDescent="0.3">
      <c r="A33" s="50">
        <v>17</v>
      </c>
      <c r="B33" s="54" t="str">
        <f>'Übersicht Schützen'!A18</f>
        <v>Schütze 5</v>
      </c>
      <c r="C33" s="91" t="str">
        <f>'Übersicht Schützen'!B18</f>
        <v>Börgerwald I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-1786.1</v>
      </c>
    </row>
    <row r="34" spans="1:44" s="51" customFormat="1" ht="18" customHeight="1" x14ac:dyDescent="0.3">
      <c r="A34" s="29">
        <v>18</v>
      </c>
      <c r="B34" s="57" t="str">
        <f>'Übersicht Schützen'!A19</f>
        <v>Schütze 6</v>
      </c>
      <c r="C34" s="92" t="str">
        <f>'Übersicht Schützen'!B19</f>
        <v>Börgerwald I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11</v>
      </c>
      <c r="C35" s="91" t="str">
        <f>'Übersicht Schützen'!B20</f>
        <v>Ostenwalde I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3">
      <c r="A36" s="52">
        <v>20</v>
      </c>
      <c r="B36" s="57" t="str">
        <f>'Übersicht Schützen'!A21</f>
        <v>Schütze 12</v>
      </c>
      <c r="C36" s="92" t="str">
        <f>'Übersicht Schützen'!B21</f>
        <v>Ostenwalde I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Schütze 17</v>
      </c>
      <c r="C37" s="91" t="str">
        <f>'Übersicht Schützen'!B22</f>
        <v>Spahnharrenstätte II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18</v>
      </c>
      <c r="C38" s="92" t="str">
        <f>'Übersicht Schützen'!B23</f>
        <v>Spahnharrenstätte II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1" t="str">
        <f>'Übersicht Schützen'!B24</f>
        <v>Spahnharrenstätte III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2" t="str">
        <f>'Übersicht Schützen'!B25</f>
        <v>Spahnharrenstätte III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1" t="str">
        <f>'Übersicht Schützen'!B26</f>
        <v>Verein  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2" t="str">
        <f>'Übersicht Schützen'!B27</f>
        <v>Verein  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1" t="str">
        <f>'Übersicht Schützen'!B28</f>
        <v>Verein  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2" t="str">
        <f>'Übersicht Schützen'!B29</f>
        <v>Verein  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Verein  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Verein 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305.59333333333336</v>
      </c>
      <c r="E54" s="36">
        <f>IF(Formelhilfe!C45 &gt; 0, SUM(E17:E52)/Formelhilfe!C45, 0)</f>
        <v>304.26000000000005</v>
      </c>
      <c r="F54" s="36">
        <f>IF(Formelhilfe!D45 &gt; 0, SUM(F17:F52)/Formelhilfe!D45, 0)</f>
        <v>305.92500000000001</v>
      </c>
      <c r="G54" s="36">
        <f>IF(Formelhilfe!E45 &gt; 0, SUM(G17:G52)/Formelhilfe!E45, 0)</f>
        <v>303.26000000000005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304.64531249999999</v>
      </c>
      <c r="K54" s="37">
        <f>IF(SUM(K17:K52)&lt;&gt;0,AVERAGEIF(K17:K52,"&lt;&gt;0"),0)</f>
        <v>1161.96875</v>
      </c>
      <c r="L54" s="36">
        <f>IF(Formelhilfe!I45 &gt; 0, SUM(L17:L52)/Formelhilfe!I45, 0)</f>
        <v>304.6875</v>
      </c>
      <c r="M54" s="36">
        <f>IF(Formelhilfe!J45 &gt; 0, SUM(M17:M52)/Formelhilfe!J45, 0)</f>
        <v>304.27333333333331</v>
      </c>
      <c r="N54" s="36">
        <f>IF(Formelhilfe!K45 &gt; 0, SUM(N17:N52)/Formelhilfe!K45, 0)</f>
        <v>302.86249999999995</v>
      </c>
      <c r="O54" s="36">
        <f>IF(Formelhilfe!L45 &gt; 0, SUM(O17:O52)/Formelhilfe!L45, 0)</f>
        <v>304.95625000000001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304.06302083333327</v>
      </c>
      <c r="S54" s="37">
        <f t="shared" ref="S54:T54" si="12">IF(SUM(S17:S52)&lt;&gt;0,AVERAGEIF(S17:S52,"&lt;&gt;0"),0)</f>
        <v>1197.7624999999998</v>
      </c>
      <c r="T54" s="37">
        <f t="shared" si="12"/>
        <v>304.33634672619047</v>
      </c>
      <c r="U54" s="117">
        <f>(K54+S54)</f>
        <v>2359.7312499999998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NTRy6nnmawi5hmrC4GNAohUoCq5jGj4KscZFnIGa7F/JiTwL2H1x+IORzdPNIVsQm2Sv5krac0vPHrPWE7C+yw==" saltValue="T/l2+GVZqlzro8+Zt/DIWg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AB16" sqref="AB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Übersicht!N4</f>
        <v>Ostenwalde</v>
      </c>
      <c r="X1" s="186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914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Übersicht!N3</f>
        <v>16.02.</v>
      </c>
      <c r="X2" s="186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909.4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Spahnharrenstätte II</v>
      </c>
      <c r="C4" s="72"/>
      <c r="D4" s="73">
        <f>K46</f>
        <v>906.9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927.3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136</v>
      </c>
      <c r="X5" s="185"/>
      <c r="Y5" s="76"/>
    </row>
    <row r="6" spans="1:27" x14ac:dyDescent="0.3">
      <c r="A6" s="106">
        <v>5</v>
      </c>
      <c r="B6" s="64" t="str">
        <f>'Wettkampf 1'!B6</f>
        <v>Verein 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89" t="s">
        <v>135</v>
      </c>
      <c r="X7" s="19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82">
        <v>296.7</v>
      </c>
      <c r="E10" s="83"/>
      <c r="F10" s="68">
        <f>IF(E10="x","0",D10)</f>
        <v>296.7</v>
      </c>
      <c r="G10" s="69">
        <f>IF(C10=$B$2,F10,0)</f>
        <v>296.7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82">
        <v>304.8</v>
      </c>
      <c r="E11" s="83"/>
      <c r="F11" s="68">
        <f t="shared" ref="F11:F45" si="0">IF(E11="x","0",D11)</f>
        <v>304.8</v>
      </c>
      <c r="G11" s="69">
        <f t="shared" ref="G11:G45" si="1">IF(C11=$B$2,F11,0)</f>
        <v>304.8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82">
        <v>300.3</v>
      </c>
      <c r="E12" s="83"/>
      <c r="F12" s="68">
        <f t="shared" si="0"/>
        <v>300.3</v>
      </c>
      <c r="G12" s="69">
        <f t="shared" si="1"/>
        <v>300.3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82">
        <v>308.89999999999998</v>
      </c>
      <c r="E13" s="83"/>
      <c r="F13" s="68">
        <f t="shared" si="0"/>
        <v>308.89999999999998</v>
      </c>
      <c r="G13" s="69">
        <f t="shared" si="1"/>
        <v>308.89999999999998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82"/>
      <c r="E14" s="83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82">
        <v>301.7</v>
      </c>
      <c r="E16" s="83"/>
      <c r="F16" s="68">
        <f t="shared" si="0"/>
        <v>301.7</v>
      </c>
      <c r="G16" s="69">
        <f t="shared" si="1"/>
        <v>0</v>
      </c>
      <c r="H16" s="69">
        <f t="shared" si="2"/>
        <v>0</v>
      </c>
      <c r="I16" s="69">
        <f t="shared" si="3"/>
        <v>301.7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82">
        <v>300.60000000000002</v>
      </c>
      <c r="E17" s="83"/>
      <c r="F17" s="68">
        <f t="shared" si="0"/>
        <v>300.60000000000002</v>
      </c>
      <c r="G17" s="69">
        <f t="shared" si="1"/>
        <v>0</v>
      </c>
      <c r="H17" s="69">
        <f t="shared" si="2"/>
        <v>0</v>
      </c>
      <c r="I17" s="69">
        <f t="shared" si="3"/>
        <v>300.60000000000002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82">
        <v>307.10000000000002</v>
      </c>
      <c r="E18" s="83"/>
      <c r="F18" s="68">
        <f t="shared" si="0"/>
        <v>307.10000000000002</v>
      </c>
      <c r="G18" s="69">
        <f t="shared" si="1"/>
        <v>0</v>
      </c>
      <c r="H18" s="69">
        <f t="shared" si="2"/>
        <v>0</v>
      </c>
      <c r="I18" s="69">
        <f t="shared" si="3"/>
        <v>307.10000000000002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82">
        <v>295.39999999999998</v>
      </c>
      <c r="E19" s="83"/>
      <c r="F19" s="68">
        <f t="shared" si="0"/>
        <v>295.39999999999998</v>
      </c>
      <c r="G19" s="69">
        <f t="shared" si="1"/>
        <v>0</v>
      </c>
      <c r="H19" s="69">
        <f t="shared" si="2"/>
        <v>0</v>
      </c>
      <c r="I19" s="69">
        <f t="shared" si="3"/>
        <v>295.39999999999998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82">
        <v>306.89999999999998</v>
      </c>
      <c r="E22" s="83"/>
      <c r="F22" s="68">
        <f t="shared" si="0"/>
        <v>306.89999999999998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306.89999999999998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82">
        <v>294.10000000000002</v>
      </c>
      <c r="E23" s="83"/>
      <c r="F23" s="68">
        <f t="shared" si="0"/>
        <v>294.10000000000002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294.10000000000002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82">
        <v>299.60000000000002</v>
      </c>
      <c r="E24" s="83"/>
      <c r="F24" s="68">
        <f t="shared" si="0"/>
        <v>299.60000000000002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299.60000000000002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82">
        <v>300.39999999999998</v>
      </c>
      <c r="E25" s="83"/>
      <c r="F25" s="68">
        <f t="shared" si="0"/>
        <v>300.39999999999998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300.39999999999998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82"/>
      <c r="E26" s="83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82"/>
      <c r="E27" s="83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82">
        <v>309</v>
      </c>
      <c r="E28" s="83"/>
      <c r="F28" s="68">
        <f t="shared" si="0"/>
        <v>309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82">
        <v>311.89999999999998</v>
      </c>
      <c r="E29" s="83"/>
      <c r="F29" s="68">
        <f t="shared" si="0"/>
        <v>311.89999999999998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82">
        <v>306.39999999999998</v>
      </c>
      <c r="E30" s="83"/>
      <c r="F30" s="68">
        <f t="shared" si="0"/>
        <v>306.39999999999998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82">
        <v>302</v>
      </c>
      <c r="E31" s="83"/>
      <c r="F31" s="68">
        <f t="shared" si="0"/>
        <v>302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82"/>
      <c r="E32" s="83" t="s">
        <v>121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82"/>
      <c r="E33" s="83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82"/>
      <c r="E38" s="83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82"/>
      <c r="E39" s="83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121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914</v>
      </c>
      <c r="H46" s="69">
        <f>SUM(H10:H45)</f>
        <v>4</v>
      </c>
      <c r="I46" s="69">
        <f>LARGE(I10:I45,1)+LARGE(I10:I45,2)+LARGE(I10:I45,3)</f>
        <v>909.4</v>
      </c>
      <c r="J46" s="69">
        <f>SUM(J10:J45)</f>
        <v>4</v>
      </c>
      <c r="K46" s="69">
        <f>LARGE(K10:K45,1)+LARGE(K10:K45,2)+LARGE(K10:K45,3)</f>
        <v>906.9</v>
      </c>
      <c r="L46" s="69">
        <f>SUM(L10:L45)</f>
        <v>4</v>
      </c>
      <c r="M46" s="69">
        <f>LARGE(M10:M45,1)+LARGE(M10:M45,2)+LARGE(M10:M45,3)</f>
        <v>927.3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T42" sqref="T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Übersicht!O4</f>
        <v>Spahnharrenstätte</v>
      </c>
      <c r="X1" s="186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926.7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Übersicht!O3</f>
        <v>02.03.</v>
      </c>
      <c r="X2" s="186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906.8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Spahnharrenstätte II</v>
      </c>
      <c r="C4" s="72"/>
      <c r="D4" s="73">
        <f>K46</f>
        <v>918.8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933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114</v>
      </c>
      <c r="X5" s="185"/>
      <c r="Y5" s="76"/>
    </row>
    <row r="6" spans="1:27" x14ac:dyDescent="0.3">
      <c r="A6" s="106">
        <v>5</v>
      </c>
      <c r="B6" s="64" t="str">
        <f>'Wettkampf 1'!B6</f>
        <v>Verein 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124</v>
      </c>
      <c r="X6" s="188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89" t="s">
        <v>114</v>
      </c>
      <c r="X7" s="19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198">
        <v>295.8</v>
      </c>
      <c r="E10" s="199"/>
      <c r="F10" s="68">
        <f>IF(E10="x","0",D10)</f>
        <v>295.8</v>
      </c>
      <c r="G10" s="69">
        <f>IF(C10=$B$2,F10,0)</f>
        <v>295.8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198">
        <v>308.5</v>
      </c>
      <c r="E11" s="199"/>
      <c r="F11" s="68">
        <f t="shared" ref="F11:F45" si="0">IF(E11="x","0",D11)</f>
        <v>308.5</v>
      </c>
      <c r="G11" s="69">
        <f t="shared" ref="G11:G45" si="1">IF(C11=$B$2,F11,0)</f>
        <v>308.5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198">
        <v>305.7</v>
      </c>
      <c r="E12" s="199"/>
      <c r="F12" s="68">
        <f t="shared" si="0"/>
        <v>305.7</v>
      </c>
      <c r="G12" s="69">
        <f t="shared" si="1"/>
        <v>305.7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198">
        <v>312.5</v>
      </c>
      <c r="E13" s="199"/>
      <c r="F13" s="68">
        <f t="shared" si="0"/>
        <v>312.5</v>
      </c>
      <c r="G13" s="69">
        <f t="shared" si="1"/>
        <v>312.5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198"/>
      <c r="E14" s="199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198"/>
      <c r="E15" s="199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198">
        <v>297.5</v>
      </c>
      <c r="E16" s="199"/>
      <c r="F16" s="68">
        <f t="shared" si="0"/>
        <v>297.5</v>
      </c>
      <c r="G16" s="69">
        <f t="shared" si="1"/>
        <v>0</v>
      </c>
      <c r="H16" s="69">
        <f t="shared" si="2"/>
        <v>0</v>
      </c>
      <c r="I16" s="69">
        <f t="shared" si="3"/>
        <v>297.5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198">
        <v>301.10000000000002</v>
      </c>
      <c r="E17" s="199"/>
      <c r="F17" s="68">
        <f t="shared" si="0"/>
        <v>301.10000000000002</v>
      </c>
      <c r="G17" s="69">
        <f t="shared" si="1"/>
        <v>0</v>
      </c>
      <c r="H17" s="69">
        <f t="shared" si="2"/>
        <v>0</v>
      </c>
      <c r="I17" s="69">
        <f t="shared" si="3"/>
        <v>301.10000000000002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198">
        <v>308.2</v>
      </c>
      <c r="E18" s="199"/>
      <c r="F18" s="68">
        <f t="shared" si="0"/>
        <v>308.2</v>
      </c>
      <c r="G18" s="69">
        <f t="shared" si="1"/>
        <v>0</v>
      </c>
      <c r="H18" s="69">
        <f t="shared" si="2"/>
        <v>0</v>
      </c>
      <c r="I18" s="69">
        <f t="shared" si="3"/>
        <v>308.2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198">
        <v>291.5</v>
      </c>
      <c r="E19" s="199"/>
      <c r="F19" s="68">
        <f t="shared" si="0"/>
        <v>291.5</v>
      </c>
      <c r="G19" s="69">
        <f t="shared" si="1"/>
        <v>0</v>
      </c>
      <c r="H19" s="69">
        <f t="shared" si="2"/>
        <v>0</v>
      </c>
      <c r="I19" s="69">
        <f t="shared" si="3"/>
        <v>291.5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198"/>
      <c r="E20" s="199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198"/>
      <c r="E21" s="199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198">
        <v>308</v>
      </c>
      <c r="E22" s="199"/>
      <c r="F22" s="68">
        <f t="shared" si="0"/>
        <v>308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198">
        <v>297.39999999999998</v>
      </c>
      <c r="E23" s="199"/>
      <c r="F23" s="68">
        <f t="shared" si="0"/>
        <v>297.39999999999998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297.39999999999998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198">
        <v>301.8</v>
      </c>
      <c r="E24" s="199"/>
      <c r="F24" s="68">
        <f t="shared" si="0"/>
        <v>301.8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301.8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198">
        <v>309</v>
      </c>
      <c r="E25" s="199"/>
      <c r="F25" s="68">
        <f t="shared" si="0"/>
        <v>309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198"/>
      <c r="E26" s="199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198"/>
      <c r="E27" s="199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198">
        <v>309.3</v>
      </c>
      <c r="E28" s="199"/>
      <c r="F28" s="68">
        <f t="shared" si="0"/>
        <v>309.3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198">
        <v>311.39999999999998</v>
      </c>
      <c r="E29" s="199"/>
      <c r="F29" s="68">
        <f t="shared" si="0"/>
        <v>311.39999999999998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198">
        <v>311.5</v>
      </c>
      <c r="E30" s="199"/>
      <c r="F30" s="68">
        <f t="shared" si="0"/>
        <v>311.5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198">
        <v>310.10000000000002</v>
      </c>
      <c r="E31" s="199"/>
      <c r="F31" s="68">
        <f t="shared" si="0"/>
        <v>310.10000000000002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198"/>
      <c r="E32" s="199" t="s">
        <v>121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198"/>
      <c r="E33" s="199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198"/>
      <c r="E34" s="199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198"/>
      <c r="E35" s="199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198"/>
      <c r="E36" s="199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198"/>
      <c r="E37" s="199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198"/>
      <c r="E38" s="199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198"/>
      <c r="E39" s="199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98"/>
      <c r="E40" s="199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98"/>
      <c r="E41" s="199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98"/>
      <c r="E42" s="199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98"/>
      <c r="E43" s="199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98"/>
      <c r="E44" s="199" t="s">
        <v>121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98"/>
      <c r="E45" s="199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926.7</v>
      </c>
      <c r="H46" s="69">
        <f>SUM(H10:H45)</f>
        <v>4</v>
      </c>
      <c r="I46" s="69">
        <f>LARGE(I10:I45,1)+LARGE(I10:I45,2)+LARGE(I10:I45,3)</f>
        <v>906.8</v>
      </c>
      <c r="J46" s="69">
        <f>SUM(J10:J45)</f>
        <v>4</v>
      </c>
      <c r="K46" s="69">
        <f>LARGE(K10:K45,1)+LARGE(K10:K45,2)+LARGE(K10:K45,3)</f>
        <v>918.8</v>
      </c>
      <c r="L46" s="69">
        <f>SUM(L10:L45)</f>
        <v>4</v>
      </c>
      <c r="M46" s="69">
        <f>LARGE(M10:M45,1)+LARGE(M10:M45,2)+LARGE(M10:M45,3)</f>
        <v>933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>
        <f>Übersicht!P4</f>
        <v>0</v>
      </c>
      <c r="X1" s="186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7" t="str">
        <f>Übersicht!P3</f>
        <v>16.03.</v>
      </c>
      <c r="X2" s="186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4"/>
      <c r="X5" s="185"/>
      <c r="Y5" s="76"/>
    </row>
    <row r="6" spans="1:27" x14ac:dyDescent="0.3">
      <c r="A6" s="106">
        <v>5</v>
      </c>
      <c r="B6" s="64" t="str">
        <f>'Wettkampf 1'!B6</f>
        <v>Verein 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89" t="s">
        <v>65</v>
      </c>
      <c r="X7" s="19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>
        <f>Übersicht!Q4</f>
        <v>0</v>
      </c>
      <c r="X1" s="186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7" t="str">
        <f>Übersicht!Q3</f>
        <v>30.03.</v>
      </c>
      <c r="X2" s="186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4"/>
      <c r="X5" s="185"/>
      <c r="Y5" s="76"/>
    </row>
    <row r="6" spans="1:27" x14ac:dyDescent="0.3">
      <c r="A6" s="106">
        <v>5</v>
      </c>
      <c r="B6" s="64" t="str">
        <f>'Wettkampf 1'!B6</f>
        <v>Verein 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89" t="s">
        <v>65</v>
      </c>
      <c r="X7" s="190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4" t="str">
        <f>Übersicht!K1</f>
        <v>2024/2025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27"/>
      <c r="V1" s="127"/>
      <c r="W1" s="127"/>
      <c r="X1" s="137" t="s">
        <v>46</v>
      </c>
      <c r="Y1" s="194"/>
      <c r="Z1" s="194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Börgerwald I</v>
      </c>
      <c r="C2" s="134"/>
      <c r="D2" s="194" t="s">
        <v>62</v>
      </c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27"/>
      <c r="V2" s="127"/>
      <c r="W2" s="127"/>
      <c r="X2" s="137" t="s">
        <v>31</v>
      </c>
      <c r="Y2" s="195"/>
      <c r="Z2" s="194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Ostenwalde I</v>
      </c>
      <c r="C3" s="128"/>
      <c r="D3" s="194" t="str">
        <f>Übersicht!M1</f>
        <v>2. Kreisliga</v>
      </c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Spahnharrenstätte II</v>
      </c>
      <c r="C4" s="128"/>
      <c r="D4" s="194" t="str">
        <f>Übersicht!P1</f>
        <v>Altersgruppe</v>
      </c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Spahnharrenstätte III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6"/>
      <c r="Z5" s="197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Verein  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6"/>
      <c r="Z6" s="197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96"/>
      <c r="Z7" s="197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91" t="s">
        <v>32</v>
      </c>
      <c r="X9" s="192"/>
      <c r="Y9" s="192"/>
      <c r="Z9" s="193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Jansen Rudolf</v>
      </c>
      <c r="C10" s="135" t="str">
        <f>'Wettkampf 1'!C10</f>
        <v>Börgerwald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Müller Hans Gerd</v>
      </c>
      <c r="C11" s="135" t="str">
        <f>'Wettkampf 1'!C11</f>
        <v>Börgerwald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Antons Reinhard</v>
      </c>
      <c r="C12" s="135" t="str">
        <f>'Wettkampf 1'!C12</f>
        <v>Börgerwald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Sievers Karl-Heinz</v>
      </c>
      <c r="C13" s="135" t="str">
        <f>'Wettkampf 1'!C13</f>
        <v>Börgerwald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Börgerwald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Börgerwald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Zelass Michael</v>
      </c>
      <c r="C16" s="135" t="str">
        <f>'Wettkampf 1'!C16</f>
        <v>Ostenwalde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Krüssel Alois</v>
      </c>
      <c r="C17" s="135" t="str">
        <f>'Wettkampf 1'!C17</f>
        <v>Ostenwalde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Niemöller Josef</v>
      </c>
      <c r="C18" s="135" t="str">
        <f>'Wettkampf 1'!C18</f>
        <v>Ostenwalde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Jansen Herman</v>
      </c>
      <c r="C19" s="135" t="str">
        <f>'Wettkampf 1'!C19</f>
        <v>Ostenwalde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Ostenwalde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Ostenwalde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Will Arno</v>
      </c>
      <c r="C22" s="135" t="str">
        <f>'Wettkampf 1'!C22</f>
        <v>Spahnharrenstätte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Tälkers Josef</v>
      </c>
      <c r="C23" s="135" t="str">
        <f>'Wettkampf 1'!C23</f>
        <v>Spahnharrenstätte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Schrandt Horst</v>
      </c>
      <c r="C24" s="135" t="str">
        <f>'Wettkampf 1'!C24</f>
        <v>Spahnharrenstätte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Rump Andreas</v>
      </c>
      <c r="C25" s="135" t="str">
        <f>'Wettkampf 1'!C25</f>
        <v>Spahnharrenstätte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Spahnharrenstätte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Spahnharrenstätte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Westerhoff Willi</v>
      </c>
      <c r="C28" s="135" t="str">
        <f>'Wettkampf 1'!C28</f>
        <v>Spahnharrenstätte III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Bowe Helmut</v>
      </c>
      <c r="C29" s="135" t="str">
        <f>'Wettkampf 1'!C29</f>
        <v>Spahnharrenstätte III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Hülsmann Johannes</v>
      </c>
      <c r="C30" s="135" t="str">
        <f>'Wettkampf 1'!C30</f>
        <v>Spahnharrenstätte III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Kröger Heiner</v>
      </c>
      <c r="C31" s="135" t="str">
        <f>'Wettkampf 1'!C31</f>
        <v>Spahnharrenstätte III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Spahnharrenstätte III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Spahnharrenstätte III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Schütze 25</v>
      </c>
      <c r="C34" s="135" t="str">
        <f>'Wettkampf 1'!C34</f>
        <v>Verein  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Schütze 26</v>
      </c>
      <c r="C35" s="135" t="str">
        <f>'Wettkampf 1'!C35</f>
        <v>Verein  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Schütze 27</v>
      </c>
      <c r="C36" s="135" t="str">
        <f>'Wettkampf 1'!C36</f>
        <v>Verein  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Schütze 28</v>
      </c>
      <c r="C37" s="135" t="str">
        <f>'Wettkampf 1'!C37</f>
        <v>Verein  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Verein  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Verein  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4" t="str">
        <f>Übersicht!K1</f>
        <v>2024/2025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27"/>
      <c r="V1" s="127"/>
      <c r="W1" s="127"/>
      <c r="X1" s="137" t="s">
        <v>46</v>
      </c>
      <c r="Y1" s="194"/>
      <c r="Z1" s="194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4" t="s">
        <v>62</v>
      </c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27"/>
      <c r="V2" s="127"/>
      <c r="W2" s="127"/>
      <c r="X2" s="137" t="s">
        <v>31</v>
      </c>
      <c r="Y2" s="195"/>
      <c r="Z2" s="194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6"/>
      <c r="Z5" s="197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6"/>
      <c r="Z6" s="197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96"/>
      <c r="Z7" s="197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91" t="s">
        <v>32</v>
      </c>
      <c r="X9" s="192"/>
      <c r="Y9" s="192"/>
      <c r="Z9" s="193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00" t="s">
        <v>109</v>
      </c>
      <c r="B2" s="95" t="str">
        <f>VLOOKUP(A2,'Wettkampf 1'!$B$10:$C$45,2,FALSE)</f>
        <v>Börgerwald I</v>
      </c>
      <c r="C2" s="9">
        <f>VLOOKUP(A2,'Wettkampf 1'!$B$10:$D$45,3,FALSE)</f>
        <v>313.60000000000002</v>
      </c>
      <c r="D2" s="9">
        <f>VLOOKUP($A2,'2'!$B$10:$D$45,3,FALSE)</f>
        <v>307</v>
      </c>
      <c r="E2" s="9">
        <f>VLOOKUP($A2,'3'!$B$10:$D$45,3,FALSE)</f>
        <v>309</v>
      </c>
      <c r="F2" s="9">
        <f>VLOOKUP($A2,'4'!$B$10:$D$45,3,FALSE)</f>
        <v>310.39999999999998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310</v>
      </c>
      <c r="J2" s="9">
        <f>VLOOKUP(A2,Formelhilfe!$A$9:$H$44,8,FALSE)</f>
        <v>4</v>
      </c>
      <c r="K2" s="10">
        <f>SUM(C2:H2)</f>
        <v>1240</v>
      </c>
      <c r="L2" s="9">
        <f>VLOOKUP($A2,'7'!$B$10:$D$45,3,FALSE)</f>
        <v>309</v>
      </c>
      <c r="M2" s="9">
        <f>VLOOKUP($A2,'8'!$B$10:$D$45,3,FALSE)</f>
        <v>308.8</v>
      </c>
      <c r="N2" s="9">
        <f>VLOOKUP($A2,'9'!$B$10:$D$45,3,FALSE)</f>
        <v>308.89999999999998</v>
      </c>
      <c r="O2" s="9">
        <f>VLOOKUP($A2,'10'!$B$10:$D$45,3,FALSE)</f>
        <v>312.5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309.79999999999995</v>
      </c>
      <c r="S2" s="9">
        <f>VLOOKUP(A2,Formelhilfe!$A$9:$O$44,15,FALSE)</f>
        <v>4</v>
      </c>
      <c r="T2" s="10">
        <f>SUM(L2:Q2)</f>
        <v>1239.1999999999998</v>
      </c>
      <c r="U2" s="10">
        <f>IF(V2&gt;0,W2/V2,0)</f>
        <v>309.89999999999998</v>
      </c>
      <c r="V2" s="9">
        <f>VLOOKUP(A2,Formelhilfe!$A$9:$P$44,16,FALSE)</f>
        <v>8</v>
      </c>
      <c r="W2" s="11">
        <f>SUM(C2:H2,L2:Q2)</f>
        <v>2479.1999999999998</v>
      </c>
    </row>
    <row r="3" spans="1:23" ht="20.25" customHeight="1" x14ac:dyDescent="0.4">
      <c r="A3" s="200" t="s">
        <v>117</v>
      </c>
      <c r="B3" s="95" t="str">
        <f>VLOOKUP(A3,'Wettkampf 1'!$B$10:$C$45,2,FALSE)</f>
        <v>Spahnharrenstätte III</v>
      </c>
      <c r="C3" s="9">
        <f>VLOOKUP(A3,'Wettkampf 1'!$B$10:$D$45,3,FALSE)</f>
        <v>310.60000000000002</v>
      </c>
      <c r="D3" s="9">
        <f>VLOOKUP($A3,'2'!$B$10:$D$45,3,FALSE)</f>
        <v>308.2</v>
      </c>
      <c r="E3" s="9">
        <f>VLOOKUP($A3,'3'!$B$10:$D$45,3,FALSE)</f>
        <v>309.39999999999998</v>
      </c>
      <c r="F3" s="9">
        <f>VLOOKUP($A3,'4'!$B$10:$D$45,3,FALSE)</f>
        <v>313.5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310.42499999999995</v>
      </c>
      <c r="J3" s="9">
        <f>VLOOKUP(A3,Formelhilfe!$A$9:$H$44,8,FALSE)</f>
        <v>4</v>
      </c>
      <c r="K3" s="10">
        <f>SUM(C3:H3)</f>
        <v>1241.6999999999998</v>
      </c>
      <c r="L3" s="9">
        <f>VLOOKUP($A3,'7'!$B$10:$D$45,3,FALSE)</f>
        <v>311.10000000000002</v>
      </c>
      <c r="M3" s="9">
        <f>VLOOKUP($A3,'8'!$B$10:$D$45,3,FALSE)</f>
        <v>307.39999999999998</v>
      </c>
      <c r="N3" s="9">
        <f>VLOOKUP($A3,'9'!$B$10:$D$45,3,FALSE)</f>
        <v>309</v>
      </c>
      <c r="O3" s="9">
        <f>VLOOKUP($A3,'10'!$B$10:$D$45,3,FALSE)</f>
        <v>309.3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309.2</v>
      </c>
      <c r="S3" s="9">
        <f>VLOOKUP(A3,Formelhilfe!$A$9:$O$44,15,FALSE)</f>
        <v>4</v>
      </c>
      <c r="T3" s="10">
        <f>SUM(L3:Q3)</f>
        <v>1236.8</v>
      </c>
      <c r="U3" s="10">
        <f>IF(V3&gt;0,W3/V3,0)</f>
        <v>309.8125</v>
      </c>
      <c r="V3" s="9">
        <f>VLOOKUP(A3,Formelhilfe!$A$9:$P$44,16,FALSE)</f>
        <v>8</v>
      </c>
      <c r="W3" s="11">
        <f>SUM(C3:H3,L3:Q3)</f>
        <v>2478.5</v>
      </c>
    </row>
    <row r="4" spans="1:23" ht="20.25" customHeight="1" x14ac:dyDescent="0.4">
      <c r="A4" s="200" t="s">
        <v>119</v>
      </c>
      <c r="B4" s="95" t="str">
        <f>VLOOKUP(A4,'Wettkampf 1'!$B$10:$C$45,2,FALSE)</f>
        <v>Spahnharrenstätte III</v>
      </c>
      <c r="C4" s="9">
        <f>VLOOKUP(A4,'Wettkampf 1'!$B$10:$D$45,3,FALSE)</f>
        <v>310.39999999999998</v>
      </c>
      <c r="D4" s="9">
        <f>VLOOKUP($A4,'2'!$B$10:$D$45,3,FALSE)</f>
        <v>310</v>
      </c>
      <c r="E4" s="9">
        <f>VLOOKUP($A4,'3'!$B$10:$D$45,3,FALSE)</f>
        <v>309.3</v>
      </c>
      <c r="F4" s="9">
        <f>VLOOKUP($A4,'4'!$B$10:$D$45,3,FALSE)</f>
        <v>305.39999999999998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308.77499999999998</v>
      </c>
      <c r="J4" s="9">
        <f>VLOOKUP(A4,Formelhilfe!$A$9:$H$44,8,FALSE)</f>
        <v>4</v>
      </c>
      <c r="K4" s="10">
        <f>SUM(C4:H4)</f>
        <v>1235.0999999999999</v>
      </c>
      <c r="L4" s="9">
        <f>VLOOKUP($A4,'7'!$B$10:$D$45,3,FALSE)</f>
        <v>307.8</v>
      </c>
      <c r="M4" s="9">
        <f>VLOOKUP($A4,'8'!$B$10:$D$45,3,FALSE)</f>
        <v>308.89999999999998</v>
      </c>
      <c r="N4" s="9">
        <f>VLOOKUP($A4,'9'!$B$10:$D$45,3,FALSE)</f>
        <v>306.39999999999998</v>
      </c>
      <c r="O4" s="9">
        <f>VLOOKUP($A4,'10'!$B$10:$D$45,3,FALSE)</f>
        <v>311.5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308.64999999999998</v>
      </c>
      <c r="S4" s="9">
        <f>VLOOKUP(A4,Formelhilfe!$A$9:$O$44,15,FALSE)</f>
        <v>4</v>
      </c>
      <c r="T4" s="10">
        <f>SUM(L4:Q4)</f>
        <v>1234.5999999999999</v>
      </c>
      <c r="U4" s="10">
        <f>IF(V4&gt;0,W4/V4,0)</f>
        <v>308.71249999999998</v>
      </c>
      <c r="V4" s="9">
        <f>VLOOKUP(A4,Formelhilfe!$A$9:$P$44,16,FALSE)</f>
        <v>8</v>
      </c>
      <c r="W4" s="11">
        <f>SUM(C4:H4,L4:Q4)</f>
        <v>2469.6999999999998</v>
      </c>
    </row>
    <row r="5" spans="1:23" ht="20.25" customHeight="1" x14ac:dyDescent="0.4">
      <c r="A5" s="200" t="s">
        <v>118</v>
      </c>
      <c r="B5" s="95" t="str">
        <f>VLOOKUP(A5,'Wettkampf 1'!$B$10:$C$45,2,FALSE)</f>
        <v>Spahnharrenstätte III</v>
      </c>
      <c r="C5" s="9">
        <f>VLOOKUP(A5,'Wettkampf 1'!$B$10:$D$45,3,FALSE)</f>
        <v>307.39999999999998</v>
      </c>
      <c r="D5" s="9">
        <f>VLOOKUP($A5,'2'!$B$10:$D$45,3,FALSE)</f>
        <v>306.2</v>
      </c>
      <c r="E5" s="9">
        <f>VLOOKUP($A5,'3'!$B$10:$D$45,3,FALSE)</f>
        <v>306.2</v>
      </c>
      <c r="F5" s="9">
        <f>VLOOKUP($A5,'4'!$B$10:$D$45,3,FALSE)</f>
        <v>307.3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306.77499999999998</v>
      </c>
      <c r="J5" s="9">
        <f>VLOOKUP(A5,Formelhilfe!$A$9:$H$44,8,FALSE)</f>
        <v>4</v>
      </c>
      <c r="K5" s="10">
        <f>SUM(C5:H5)</f>
        <v>1227.0999999999999</v>
      </c>
      <c r="L5" s="9">
        <f>VLOOKUP($A5,'7'!$B$10:$D$45,3,FALSE)</f>
        <v>307.10000000000002</v>
      </c>
      <c r="M5" s="9">
        <f>VLOOKUP($A5,'8'!$B$10:$D$45,3,FALSE)</f>
        <v>311.39999999999998</v>
      </c>
      <c r="N5" s="9">
        <f>VLOOKUP($A5,'9'!$B$10:$D$45,3,FALSE)</f>
        <v>311.89999999999998</v>
      </c>
      <c r="O5" s="9">
        <f>VLOOKUP($A5,'10'!$B$10:$D$45,3,FALSE)</f>
        <v>311.39999999999998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310.45</v>
      </c>
      <c r="S5" s="9">
        <f>VLOOKUP(A5,Formelhilfe!$A$9:$O$44,15,FALSE)</f>
        <v>4</v>
      </c>
      <c r="T5" s="10">
        <f>SUM(L5:Q5)</f>
        <v>1241.8</v>
      </c>
      <c r="U5" s="10">
        <f>IF(V5&gt;0,W5/V5,0)</f>
        <v>308.61250000000001</v>
      </c>
      <c r="V5" s="9">
        <f>VLOOKUP(A5,Formelhilfe!$A$9:$P$44,16,FALSE)</f>
        <v>8</v>
      </c>
      <c r="W5" s="11">
        <f>SUM(C5:H5,L5:Q5)</f>
        <v>2468.9</v>
      </c>
    </row>
    <row r="6" spans="1:23" ht="20.25" customHeight="1" x14ac:dyDescent="0.4">
      <c r="A6" s="200" t="s">
        <v>120</v>
      </c>
      <c r="B6" s="95" t="str">
        <f>VLOOKUP(A6,'Wettkampf 1'!$B$10:$C$45,2,FALSE)</f>
        <v>Spahnharrenstätte III</v>
      </c>
      <c r="C6" s="9">
        <f>VLOOKUP(A6,'Wettkampf 1'!$B$10:$D$45,3,FALSE)</f>
        <v>305.89999999999998</v>
      </c>
      <c r="D6" s="9">
        <f>VLOOKUP($A6,'2'!$B$10:$D$45,3,FALSE)</f>
        <v>311</v>
      </c>
      <c r="E6" s="9">
        <f>VLOOKUP($A6,'3'!$B$10:$D$45,3,FALSE)</f>
        <v>310.89999999999998</v>
      </c>
      <c r="F6" s="9">
        <f>VLOOKUP($A6,'4'!$B$10:$D$45,3,FALSE)</f>
        <v>306.3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308.52499999999998</v>
      </c>
      <c r="J6" s="9">
        <f>VLOOKUP(A6,Formelhilfe!$A$9:$H$44,8,FALSE)</f>
        <v>4</v>
      </c>
      <c r="K6" s="10">
        <f>SUM(C6:H6)</f>
        <v>1234.0999999999999</v>
      </c>
      <c r="L6" s="9">
        <f>VLOOKUP($A6,'7'!$B$10:$D$45,3,FALSE)</f>
        <v>305.2</v>
      </c>
      <c r="M6" s="9">
        <f>VLOOKUP($A6,'8'!$B$10:$D$45,3,FALSE)</f>
        <v>311.7</v>
      </c>
      <c r="N6" s="9">
        <f>VLOOKUP($A6,'9'!$B$10:$D$45,3,FALSE)</f>
        <v>302</v>
      </c>
      <c r="O6" s="9">
        <f>VLOOKUP($A6,'10'!$B$10:$D$45,3,FALSE)</f>
        <v>310.10000000000002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307.25</v>
      </c>
      <c r="S6" s="9">
        <f>VLOOKUP(A6,Formelhilfe!$A$9:$O$44,15,FALSE)</f>
        <v>4</v>
      </c>
      <c r="T6" s="10">
        <f>SUM(L6:Q6)</f>
        <v>1229</v>
      </c>
      <c r="U6" s="10">
        <f>IF(V6&gt;0,W6/V6,0)</f>
        <v>307.88749999999999</v>
      </c>
      <c r="V6" s="9">
        <f>VLOOKUP(A6,Formelhilfe!$A$9:$P$44,16,FALSE)</f>
        <v>8</v>
      </c>
      <c r="W6" s="11">
        <f>SUM(C6:H6,L6:Q6)</f>
        <v>2463.1</v>
      </c>
    </row>
    <row r="7" spans="1:23" ht="20.25" customHeight="1" x14ac:dyDescent="0.4">
      <c r="A7" s="200" t="s">
        <v>113</v>
      </c>
      <c r="B7" s="95" t="str">
        <f>VLOOKUP(A7,'Wettkampf 1'!$B$10:$C$45,2,FALSE)</f>
        <v>Spahnharrenstätte II</v>
      </c>
      <c r="C7" s="9">
        <f>VLOOKUP(A7,'Wettkampf 1'!$B$10:$D$45,3,FALSE)</f>
        <v>310.7</v>
      </c>
      <c r="D7" s="9">
        <f>VLOOKUP($A7,'2'!$B$10:$D$45,3,FALSE)</f>
        <v>309.10000000000002</v>
      </c>
      <c r="E7" s="9">
        <f>VLOOKUP($A7,'3'!$B$10:$D$45,3,FALSE)</f>
        <v>307.7</v>
      </c>
      <c r="F7" s="9">
        <f>VLOOKUP($A7,'4'!$B$10:$D$45,3,FALSE)</f>
        <v>307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308.625</v>
      </c>
      <c r="J7" s="9">
        <f>VLOOKUP(A7,Formelhilfe!$A$9:$H$44,8,FALSE)</f>
        <v>4</v>
      </c>
      <c r="K7" s="10">
        <f>SUM(C7:H7)</f>
        <v>1234.5</v>
      </c>
      <c r="L7" s="9">
        <f>VLOOKUP($A7,'7'!$B$10:$D$45,3,FALSE)</f>
        <v>312</v>
      </c>
      <c r="M7" s="9">
        <f>VLOOKUP($A7,'8'!$B$10:$D$45,3,FALSE)</f>
        <v>300</v>
      </c>
      <c r="N7" s="9">
        <f>VLOOKUP($A7,'9'!$B$10:$D$45,3,FALSE)</f>
        <v>306.89999999999998</v>
      </c>
      <c r="O7" s="9">
        <f>VLOOKUP($A7,'10'!$B$10:$D$45,3,FALSE)</f>
        <v>308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306.72500000000002</v>
      </c>
      <c r="S7" s="9">
        <f>VLOOKUP(A7,Formelhilfe!$A$9:$O$44,15,FALSE)</f>
        <v>4</v>
      </c>
      <c r="T7" s="10">
        <f>SUM(L7:Q7)</f>
        <v>1226.9000000000001</v>
      </c>
      <c r="U7" s="10">
        <f>IF(V7&gt;0,W7/V7,0)</f>
        <v>307.67500000000001</v>
      </c>
      <c r="V7" s="9">
        <f>VLOOKUP(A7,Formelhilfe!$A$9:$P$44,16,FALSE)</f>
        <v>8</v>
      </c>
      <c r="W7" s="11">
        <f>SUM(C7:H7,L7:Q7)</f>
        <v>2461.4</v>
      </c>
    </row>
    <row r="8" spans="1:23" ht="20.25" customHeight="1" x14ac:dyDescent="0.4">
      <c r="A8" s="200" t="s">
        <v>112</v>
      </c>
      <c r="B8" s="95" t="str">
        <f>VLOOKUP(A8,'Wettkampf 1'!$B$10:$C$45,2,FALSE)</f>
        <v>Ostenwalde I</v>
      </c>
      <c r="C8" s="9">
        <f>VLOOKUP(A8,'Wettkampf 1'!$B$10:$D$45,3,FALSE)</f>
        <v>307.89999999999998</v>
      </c>
      <c r="D8" s="9">
        <f>VLOOKUP($A8,'2'!$B$10:$D$45,3,FALSE)</f>
        <v>308</v>
      </c>
      <c r="E8" s="9">
        <f>VLOOKUP($A8,'3'!$B$10:$D$45,3,FALSE)</f>
        <v>307.60000000000002</v>
      </c>
      <c r="F8" s="9">
        <f>VLOOKUP($A8,'4'!$B$10:$D$45,3,FALSE)</f>
        <v>298.3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305.45</v>
      </c>
      <c r="J8" s="9">
        <f>VLOOKUP(A8,Formelhilfe!$A$9:$H$44,8,FALSE)</f>
        <v>4</v>
      </c>
      <c r="K8" s="10">
        <f>SUM(C8:H8)</f>
        <v>1221.8</v>
      </c>
      <c r="L8" s="9">
        <f>VLOOKUP($A8,'7'!$B$10:$D$45,3,FALSE)</f>
        <v>305.7</v>
      </c>
      <c r="M8" s="9">
        <f>VLOOKUP($A8,'8'!$B$10:$D$45,3,FALSE)</f>
        <v>309.10000000000002</v>
      </c>
      <c r="N8" s="9">
        <f>VLOOKUP($A8,'9'!$B$10:$D$45,3,FALSE)</f>
        <v>307.10000000000002</v>
      </c>
      <c r="O8" s="9">
        <f>VLOOKUP($A8,'10'!$B$10:$D$45,3,FALSE)</f>
        <v>308.2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307.52499999999998</v>
      </c>
      <c r="S8" s="9">
        <f>VLOOKUP(A8,Formelhilfe!$A$9:$O$44,15,FALSE)</f>
        <v>4</v>
      </c>
      <c r="T8" s="10">
        <f>SUM(L8:Q8)</f>
        <v>1230.0999999999999</v>
      </c>
      <c r="U8" s="10">
        <f>IF(V8&gt;0,W8/V8,0)</f>
        <v>306.48749999999995</v>
      </c>
      <c r="V8" s="9">
        <f>VLOOKUP(A8,Formelhilfe!$A$9:$P$44,16,FALSE)</f>
        <v>8</v>
      </c>
      <c r="W8" s="11">
        <f>SUM(C8:H8,L8:Q8)</f>
        <v>2451.8999999999996</v>
      </c>
    </row>
    <row r="9" spans="1:23" ht="20.25" customHeight="1" x14ac:dyDescent="0.4">
      <c r="A9" s="200" t="s">
        <v>108</v>
      </c>
      <c r="B9" s="95" t="str">
        <f>VLOOKUP(A9,'Wettkampf 1'!$B$10:$C$45,2,FALSE)</f>
        <v>Börgerwald I</v>
      </c>
      <c r="C9" s="9">
        <f>VLOOKUP(A9,'Wettkampf 1'!$B$10:$D$45,3,FALSE)</f>
        <v>307.3</v>
      </c>
      <c r="D9" s="9">
        <f>VLOOKUP($A9,'2'!$B$10:$D$45,3,FALSE)</f>
        <v>306</v>
      </c>
      <c r="E9" s="9">
        <f>VLOOKUP($A9,'3'!$B$10:$D$45,3,FALSE)</f>
        <v>307.10000000000002</v>
      </c>
      <c r="F9" s="9">
        <f>VLOOKUP($A9,'4'!$B$10:$D$45,3,FALSE)</f>
        <v>309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307.35000000000002</v>
      </c>
      <c r="J9" s="9">
        <f>VLOOKUP(A9,Formelhilfe!$A$9:$H$44,8,FALSE)</f>
        <v>4</v>
      </c>
      <c r="K9" s="10">
        <f>SUM(C9:H9)</f>
        <v>1229.4000000000001</v>
      </c>
      <c r="L9" s="9">
        <f>VLOOKUP($A9,'7'!$B$10:$D$45,3,FALSE)</f>
        <v>307.8</v>
      </c>
      <c r="M9" s="9">
        <f>VLOOKUP($A9,'8'!$B$10:$D$45,3,FALSE)</f>
        <v>308</v>
      </c>
      <c r="N9" s="9">
        <f>VLOOKUP($A9,'9'!$B$10:$D$45,3,FALSE)</f>
        <v>300.3</v>
      </c>
      <c r="O9" s="9">
        <f>VLOOKUP($A9,'10'!$B$10:$D$45,3,FALSE)</f>
        <v>305.7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305.45</v>
      </c>
      <c r="S9" s="9">
        <f>VLOOKUP(A9,Formelhilfe!$A$9:$O$44,15,FALSE)</f>
        <v>4</v>
      </c>
      <c r="T9" s="10">
        <f>SUM(L9:Q9)</f>
        <v>1221.8</v>
      </c>
      <c r="U9" s="10">
        <f>IF(V9&gt;0,W9/V9,0)</f>
        <v>306.39999999999998</v>
      </c>
      <c r="V9" s="9">
        <f>VLOOKUP(A9,Formelhilfe!$A$9:$P$44,16,FALSE)</f>
        <v>8</v>
      </c>
      <c r="W9" s="11">
        <f>SUM(C9:H9,L9:Q9)</f>
        <v>2451.1999999999998</v>
      </c>
    </row>
    <row r="10" spans="1:23" ht="20.25" customHeight="1" x14ac:dyDescent="0.4">
      <c r="A10" s="200" t="s">
        <v>116</v>
      </c>
      <c r="B10" s="95" t="str">
        <f>VLOOKUP(A10,'Wettkampf 1'!$B$10:$C$45,2,FALSE)</f>
        <v>Spahnharrenstätte II</v>
      </c>
      <c r="C10" s="9">
        <f>VLOOKUP(A10,'Wettkampf 1'!$B$10:$D$45,3,FALSE)</f>
        <v>307.39999999999998</v>
      </c>
      <c r="D10" s="9">
        <f>VLOOKUP($A10,'2'!$B$10:$D$45,3,FALSE)</f>
        <v>298.5</v>
      </c>
      <c r="E10" s="9">
        <f>VLOOKUP($A10,'3'!$B$10:$D$45,3,FALSE)</f>
        <v>310.39999999999998</v>
      </c>
      <c r="F10" s="9">
        <f>VLOOKUP($A10,'4'!$B$10:$D$45,3,FALSE)</f>
        <v>300.89999999999998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304.29999999999995</v>
      </c>
      <c r="J10" s="9">
        <f>VLOOKUP(A10,Formelhilfe!$A$9:$H$44,8,FALSE)</f>
        <v>4</v>
      </c>
      <c r="K10" s="10">
        <f>SUM(C10:H10)</f>
        <v>1217.1999999999998</v>
      </c>
      <c r="L10" s="9">
        <f>VLOOKUP($A10,'7'!$B$10:$D$45,3,FALSE)</f>
        <v>303.8</v>
      </c>
      <c r="M10" s="9">
        <f>VLOOKUP($A10,'8'!$B$10:$D$45,3,FALSE)</f>
        <v>307.7</v>
      </c>
      <c r="N10" s="9">
        <f>VLOOKUP($A10,'9'!$B$10:$D$45,3,FALSE)</f>
        <v>300.39999999999998</v>
      </c>
      <c r="O10" s="9">
        <f>VLOOKUP($A10,'10'!$B$10:$D$45,3,FALSE)</f>
        <v>309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305.22500000000002</v>
      </c>
      <c r="S10" s="9">
        <f>VLOOKUP(A10,Formelhilfe!$A$9:$O$44,15,FALSE)</f>
        <v>4</v>
      </c>
      <c r="T10" s="10">
        <f>SUM(L10:Q10)</f>
        <v>1220.9000000000001</v>
      </c>
      <c r="U10" s="10">
        <f>IF(V10&gt;0,W10/V10,0)</f>
        <v>304.76249999999999</v>
      </c>
      <c r="V10" s="9">
        <f>VLOOKUP(A10,Formelhilfe!$A$9:$P$44,16,FALSE)</f>
        <v>8</v>
      </c>
      <c r="W10" s="11">
        <f>SUM(C10:H10,L10:Q10)</f>
        <v>2438.1</v>
      </c>
    </row>
    <row r="11" spans="1:23" ht="20.25" customHeight="1" x14ac:dyDescent="0.4">
      <c r="A11" s="200" t="s">
        <v>110</v>
      </c>
      <c r="B11" s="95" t="str">
        <f>VLOOKUP(A11,'Wettkampf 1'!$B$10:$C$45,2,FALSE)</f>
        <v>Ostenwalde I</v>
      </c>
      <c r="C11" s="9">
        <f>VLOOKUP(A11,'Wettkampf 1'!$B$10:$D$45,3,FALSE)</f>
        <v>301.3</v>
      </c>
      <c r="D11" s="9">
        <f>VLOOKUP($A11,'2'!$B$10:$D$45,3,FALSE)</f>
        <v>300.5</v>
      </c>
      <c r="E11" s="9">
        <f>VLOOKUP($A11,'3'!$B$10:$D$45,3,FALSE)</f>
        <v>301.5</v>
      </c>
      <c r="F11" s="9">
        <f>VLOOKUP($A11,'4'!$B$10:$D$45,3,FALSE)</f>
        <v>305.60000000000002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302.22500000000002</v>
      </c>
      <c r="J11" s="9">
        <f>VLOOKUP(A11,Formelhilfe!$A$9:$H$44,8,FALSE)</f>
        <v>4</v>
      </c>
      <c r="K11" s="10">
        <f>SUM(C11:H11)</f>
        <v>1208.9000000000001</v>
      </c>
      <c r="L11" s="9">
        <f>VLOOKUP($A11,'7'!$B$10:$D$45,3,FALSE)</f>
        <v>307.89999999999998</v>
      </c>
      <c r="M11" s="9">
        <f>VLOOKUP($A11,'8'!$B$10:$D$45,3,FALSE)</f>
        <v>302.89999999999998</v>
      </c>
      <c r="N11" s="9">
        <f>VLOOKUP($A11,'9'!$B$10:$D$45,3,FALSE)</f>
        <v>301.7</v>
      </c>
      <c r="O11" s="9">
        <f>VLOOKUP($A11,'10'!$B$10:$D$45,3,FALSE)</f>
        <v>297.5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302.5</v>
      </c>
      <c r="S11" s="9">
        <f>VLOOKUP(A11,Formelhilfe!$A$9:$O$44,15,FALSE)</f>
        <v>4</v>
      </c>
      <c r="T11" s="10">
        <f>SUM(L11:Q11)</f>
        <v>1210</v>
      </c>
      <c r="U11" s="10">
        <f>IF(V11&gt;0,W11/V11,0)</f>
        <v>302.36250000000001</v>
      </c>
      <c r="V11" s="9">
        <f>VLOOKUP(A11,Formelhilfe!$A$9:$P$44,16,FALSE)</f>
        <v>8</v>
      </c>
      <c r="W11" s="11">
        <f>SUM(C11:H11,L11:Q11)</f>
        <v>2418.9</v>
      </c>
    </row>
    <row r="12" spans="1:23" ht="20.25" customHeight="1" x14ac:dyDescent="0.4">
      <c r="A12" s="200" t="s">
        <v>115</v>
      </c>
      <c r="B12" s="95" t="str">
        <f>VLOOKUP(A12,'Wettkampf 1'!$B$10:$C$45,2,FALSE)</f>
        <v>Spahnharrenstätte II</v>
      </c>
      <c r="C12" s="9">
        <f>VLOOKUP(A12,'Wettkampf 1'!$B$10:$D$45,3,FALSE)</f>
        <v>300.5</v>
      </c>
      <c r="D12" s="9">
        <f>VLOOKUP($A12,'2'!$B$10:$D$45,3,FALSE)</f>
        <v>303.89999999999998</v>
      </c>
      <c r="E12" s="9">
        <f>VLOOKUP($A12,'3'!$B$10:$D$45,3,FALSE)</f>
        <v>300.2</v>
      </c>
      <c r="F12" s="9">
        <f>VLOOKUP($A12,'4'!$B$10:$D$45,3,FALSE)</f>
        <v>295.3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299.97499999999997</v>
      </c>
      <c r="J12" s="9">
        <f>VLOOKUP(A12,Formelhilfe!$A$9:$H$44,8,FALSE)</f>
        <v>4</v>
      </c>
      <c r="K12" s="10">
        <f>SUM(C12:H12)</f>
        <v>1199.8999999999999</v>
      </c>
      <c r="L12" s="9">
        <f>VLOOKUP($A12,'7'!$B$10:$D$45,3,FALSE)</f>
        <v>301.3</v>
      </c>
      <c r="M12" s="9">
        <f>VLOOKUP($A12,'8'!$B$10:$D$45,3,FALSE)</f>
        <v>302.7</v>
      </c>
      <c r="N12" s="9">
        <f>VLOOKUP($A12,'9'!$B$10:$D$45,3,FALSE)</f>
        <v>299.60000000000002</v>
      </c>
      <c r="O12" s="9">
        <f>VLOOKUP($A12,'10'!$B$10:$D$45,3,FALSE)</f>
        <v>301.8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301.35000000000002</v>
      </c>
      <c r="S12" s="9">
        <f>VLOOKUP(A12,Formelhilfe!$A$9:$O$44,15,FALSE)</f>
        <v>4</v>
      </c>
      <c r="T12" s="10">
        <f>SUM(L12:Q12)</f>
        <v>1205.4000000000001</v>
      </c>
      <c r="U12" s="10">
        <f>IF(V12&gt;0,W12/V12,0)</f>
        <v>300.66250000000002</v>
      </c>
      <c r="V12" s="9">
        <f>VLOOKUP(A12,Formelhilfe!$A$9:$P$44,16,FALSE)</f>
        <v>8</v>
      </c>
      <c r="W12" s="11">
        <f>SUM(C12:H12,L12:Q12)</f>
        <v>2405.3000000000002</v>
      </c>
    </row>
    <row r="13" spans="1:23" ht="20.25" customHeight="1" x14ac:dyDescent="0.4">
      <c r="A13" s="200" t="s">
        <v>111</v>
      </c>
      <c r="B13" s="95" t="str">
        <f>VLOOKUP(A13,'Wettkampf 1'!$B$10:$C$45,2,FALSE)</f>
        <v>Ostenwalde I</v>
      </c>
      <c r="C13" s="9">
        <f>VLOOKUP(A13,'Wettkampf 1'!$B$10:$D$45,3,FALSE)</f>
        <v>293.3</v>
      </c>
      <c r="D13" s="9">
        <f>VLOOKUP($A13,'2'!$B$10:$D$45,3,FALSE)</f>
        <v>300.39999999999998</v>
      </c>
      <c r="E13" s="9">
        <f>VLOOKUP($A13,'3'!$B$10:$D$45,3,FALSE)</f>
        <v>304.39999999999998</v>
      </c>
      <c r="F13" s="9">
        <f>VLOOKUP($A13,'4'!$B$10:$D$45,3,FALSE)</f>
        <v>295.3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298.35000000000002</v>
      </c>
      <c r="J13" s="9">
        <f>VLOOKUP(A13,Formelhilfe!$A$9:$H$44,8,FALSE)</f>
        <v>4</v>
      </c>
      <c r="K13" s="10">
        <f>SUM(C13:H13)</f>
        <v>1193.4000000000001</v>
      </c>
      <c r="L13" s="9">
        <f>VLOOKUP($A13,'7'!$B$10:$D$45,3,FALSE)</f>
        <v>296</v>
      </c>
      <c r="M13" s="9">
        <f>VLOOKUP($A13,'8'!$B$10:$D$45,3,FALSE)</f>
        <v>287</v>
      </c>
      <c r="N13" s="9">
        <f>VLOOKUP($A13,'9'!$B$10:$D$45,3,FALSE)</f>
        <v>300.60000000000002</v>
      </c>
      <c r="O13" s="9">
        <f>VLOOKUP($A13,'10'!$B$10:$D$45,3,FALSE)</f>
        <v>301.10000000000002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296.17500000000001</v>
      </c>
      <c r="S13" s="9">
        <f>VLOOKUP(A13,Formelhilfe!$A$9:$O$44,15,FALSE)</f>
        <v>4</v>
      </c>
      <c r="T13" s="10">
        <f>SUM(L13:Q13)</f>
        <v>1184.7</v>
      </c>
      <c r="U13" s="10">
        <f>IF(V13&gt;0,W13/V13,0)</f>
        <v>297.26249999999999</v>
      </c>
      <c r="V13" s="9">
        <f>VLOOKUP(A13,Formelhilfe!$A$9:$P$44,16,FALSE)</f>
        <v>8</v>
      </c>
      <c r="W13" s="11">
        <f>SUM(C13:H13,L13:Q13)</f>
        <v>2378.1</v>
      </c>
    </row>
    <row r="14" spans="1:23" ht="20.25" customHeight="1" x14ac:dyDescent="0.4">
      <c r="A14" s="200" t="s">
        <v>114</v>
      </c>
      <c r="B14" s="95" t="str">
        <f>VLOOKUP(A14,'Wettkampf 1'!$B$10:$C$45,2,FALSE)</f>
        <v>Spahnharrenstätte II</v>
      </c>
      <c r="C14" s="9">
        <f>VLOOKUP(A14,'Wettkampf 1'!$B$10:$D$45,3,FALSE)</f>
        <v>302.8</v>
      </c>
      <c r="D14" s="9">
        <f>VLOOKUP($A14,'2'!$B$10:$D$45,3,FALSE)</f>
        <v>300.39999999999998</v>
      </c>
      <c r="E14" s="9">
        <f>VLOOKUP($A14,'3'!$B$10:$D$45,3,FALSE)</f>
        <v>299.89999999999998</v>
      </c>
      <c r="F14" s="9">
        <f>VLOOKUP($A14,'4'!$B$10:$D$45,3,FALSE)</f>
        <v>298.5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300.39999999999998</v>
      </c>
      <c r="J14" s="9">
        <f>VLOOKUP(A14,Formelhilfe!$A$9:$H$44,8,FALSE)</f>
        <v>4</v>
      </c>
      <c r="K14" s="10">
        <f>SUM(C14:H14)</f>
        <v>1201.5999999999999</v>
      </c>
      <c r="L14" s="9">
        <f>VLOOKUP($A14,'7'!$B$10:$D$45,3,FALSE)</f>
        <v>298.2</v>
      </c>
      <c r="M14" s="9">
        <f>VLOOKUP($A14,'8'!$B$10:$D$45,3,FALSE)</f>
        <v>286.10000000000002</v>
      </c>
      <c r="N14" s="9">
        <f>VLOOKUP($A14,'9'!$B$10:$D$45,3,FALSE)</f>
        <v>294.10000000000002</v>
      </c>
      <c r="O14" s="9">
        <f>VLOOKUP($A14,'10'!$B$10:$D$45,3,FALSE)</f>
        <v>297.39999999999998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293.95</v>
      </c>
      <c r="S14" s="9">
        <f>VLOOKUP(A14,Formelhilfe!$A$9:$O$44,15,FALSE)</f>
        <v>4</v>
      </c>
      <c r="T14" s="10">
        <f>SUM(L14:Q14)</f>
        <v>1175.8</v>
      </c>
      <c r="U14" s="10">
        <f>IF(V14&gt;0,W14/V14,0)</f>
        <v>297.17500000000001</v>
      </c>
      <c r="V14" s="9">
        <f>VLOOKUP(A14,Formelhilfe!$A$9:$P$44,16,FALSE)</f>
        <v>8</v>
      </c>
      <c r="W14" s="11">
        <f>SUM(C14:H14,L14:Q14)</f>
        <v>2377.4</v>
      </c>
    </row>
    <row r="15" spans="1:23" ht="20.25" customHeight="1" x14ac:dyDescent="0.4">
      <c r="A15" s="200" t="s">
        <v>107</v>
      </c>
      <c r="B15" s="95" t="str">
        <f>VLOOKUP(A15,'Wettkampf 1'!$B$10:$C$45,2,FALSE)</f>
        <v>Börgerwald I</v>
      </c>
      <c r="C15" s="9">
        <f>VLOOKUP(A15,'Wettkampf 1'!$B$10:$D$45,3,FALSE)</f>
        <v>305.39999999999998</v>
      </c>
      <c r="D15" s="9">
        <f>VLOOKUP($A15,'2'!$B$10:$D$45,3,FALSE)</f>
        <v>304</v>
      </c>
      <c r="E15" s="9">
        <f>VLOOKUP($A15,'3'!$B$10:$D$45,3,FALSE)</f>
        <v>303.5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304.3</v>
      </c>
      <c r="J15" s="9">
        <f>VLOOKUP(A15,Formelhilfe!$A$9:$H$44,8,FALSE)</f>
        <v>3</v>
      </c>
      <c r="K15" s="10">
        <f>SUM(C15:H15)</f>
        <v>912.9</v>
      </c>
      <c r="L15" s="9">
        <f>VLOOKUP($A15,'7'!$B$10:$D$45,3,FALSE)</f>
        <v>313.89999999999998</v>
      </c>
      <c r="M15" s="9">
        <f>VLOOKUP($A15,'8'!$B$10:$D$45,3,FALSE)</f>
        <v>307.89999999999998</v>
      </c>
      <c r="N15" s="9">
        <f>VLOOKUP($A15,'9'!$B$10:$D$45,3,FALSE)</f>
        <v>304.8</v>
      </c>
      <c r="O15" s="9">
        <f>VLOOKUP($A15,'10'!$B$10:$D$45,3,FALSE)</f>
        <v>308.5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308.77499999999998</v>
      </c>
      <c r="S15" s="9">
        <f>VLOOKUP(A15,Formelhilfe!$A$9:$O$44,15,FALSE)</f>
        <v>4</v>
      </c>
      <c r="T15" s="10">
        <f>SUM(L15:Q15)</f>
        <v>1235.0999999999999</v>
      </c>
      <c r="U15" s="10">
        <f>IF(V15&gt;0,W15/V15,0)</f>
        <v>306.85714285714283</v>
      </c>
      <c r="V15" s="9">
        <f>VLOOKUP(A15,Formelhilfe!$A$9:$P$44,16,FALSE)</f>
        <v>7</v>
      </c>
      <c r="W15" s="11">
        <f>SUM(C15:H15,L15:Q15)</f>
        <v>2148</v>
      </c>
    </row>
    <row r="16" spans="1:23" ht="20.25" customHeight="1" x14ac:dyDescent="0.4">
      <c r="A16" s="200" t="s">
        <v>106</v>
      </c>
      <c r="B16" s="95" t="str">
        <f>VLOOKUP(A16,'Wettkampf 1'!$B$10:$C$45,2,FALSE)</f>
        <v>Börgerwald I</v>
      </c>
      <c r="C16" s="9">
        <f>VLOOKUP(A16,'Wettkampf 1'!$B$10:$D$45,3,FALSE)</f>
        <v>299.39999999999998</v>
      </c>
      <c r="D16" s="9">
        <f>VLOOKUP($A16,'2'!$B$10:$D$45,3,FALSE)</f>
        <v>290.7</v>
      </c>
      <c r="E16" s="9">
        <f>VLOOKUP($A16,'3'!$B$10:$D$45,3,FALSE)</f>
        <v>301.3</v>
      </c>
      <c r="F16" s="9">
        <f>VLOOKUP($A16,'4'!$B$10:$D$45,3,FALSE)</f>
        <v>301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298.09999999999997</v>
      </c>
      <c r="J16" s="9">
        <f>VLOOKUP(A16,Formelhilfe!$A$9:$H$44,8,FALSE)</f>
        <v>4</v>
      </c>
      <c r="K16" s="10">
        <f>SUM(C16:H16)</f>
        <v>1192.3999999999999</v>
      </c>
      <c r="L16" s="9">
        <f>VLOOKUP($A16,'7'!$B$10:$D$45,3,FALSE)</f>
        <v>295</v>
      </c>
      <c r="M16" s="9">
        <f>VLOOKUP($A16,'8'!$B$10:$D$45,3,FALSE)</f>
        <v>0</v>
      </c>
      <c r="N16" s="9">
        <f>VLOOKUP($A16,'9'!$B$10:$D$45,3,FALSE)</f>
        <v>296.7</v>
      </c>
      <c r="O16" s="9">
        <f>VLOOKUP($A16,'10'!$B$10:$D$45,3,FALSE)</f>
        <v>295.8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295.83333333333331</v>
      </c>
      <c r="S16" s="9">
        <f>VLOOKUP(A16,Formelhilfe!$A$9:$O$44,15,FALSE)</f>
        <v>3</v>
      </c>
      <c r="T16" s="10">
        <f>SUM(L16:Q16)</f>
        <v>887.5</v>
      </c>
      <c r="U16" s="10">
        <f>IF(V16&gt;0,W16/V16,0)</f>
        <v>297.12857142857143</v>
      </c>
      <c r="V16" s="9">
        <f>VLOOKUP(A16,Formelhilfe!$A$9:$P$44,16,FALSE)</f>
        <v>7</v>
      </c>
      <c r="W16" s="11">
        <f>SUM(C16:H16,L16:Q16)</f>
        <v>2079.9</v>
      </c>
    </row>
    <row r="17" spans="1:45" ht="20.25" customHeight="1" x14ac:dyDescent="0.4">
      <c r="A17" s="200" t="s">
        <v>125</v>
      </c>
      <c r="B17" s="95" t="str">
        <f>VLOOKUP(A17,'Wettkampf 1'!$B$10:$C$45,2,FALSE)</f>
        <v>Ostenwalde I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306.39999999999998</v>
      </c>
      <c r="F17" s="9">
        <f>VLOOKUP($A17,'4'!$B$10:$D$45,3,FALSE)</f>
        <v>295.10000000000002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300.75</v>
      </c>
      <c r="J17" s="9">
        <f>VLOOKUP(A17,Formelhilfe!$A$9:$H$44,8,FALSE)</f>
        <v>2</v>
      </c>
      <c r="K17" s="10">
        <f>SUM(C17:H17)</f>
        <v>601.5</v>
      </c>
      <c r="L17" s="9">
        <f>VLOOKUP($A17,'7'!$B$10:$D$45,3,FALSE)</f>
        <v>293.2</v>
      </c>
      <c r="M17" s="9">
        <f>VLOOKUP($A17,'8'!$B$10:$D$45,3,FALSE)</f>
        <v>304.5</v>
      </c>
      <c r="N17" s="9">
        <f>VLOOKUP($A17,'9'!$B$10:$D$45,3,FALSE)</f>
        <v>295.39999999999998</v>
      </c>
      <c r="O17" s="9">
        <f>VLOOKUP($A17,'10'!$B$10:$D$45,3,FALSE)</f>
        <v>291.5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296.14999999999998</v>
      </c>
      <c r="S17" s="9">
        <f>VLOOKUP(A17,Formelhilfe!$A$9:$O$44,15,FALSE)</f>
        <v>4</v>
      </c>
      <c r="T17" s="10">
        <f>SUM(L17:Q17)</f>
        <v>1184.5999999999999</v>
      </c>
      <c r="U17" s="10">
        <f>IF(V17&gt;0,W17/V17,0)</f>
        <v>297.68333333333334</v>
      </c>
      <c r="V17" s="9">
        <f>VLOOKUP(A17,Formelhilfe!$A$9:$P$44,16,FALSE)</f>
        <v>6</v>
      </c>
      <c r="W17" s="11">
        <f>SUM(C17:H17,L17:Q17)</f>
        <v>1786.1</v>
      </c>
    </row>
    <row r="18" spans="1:45" ht="20.25" customHeight="1" x14ac:dyDescent="0.4">
      <c r="A18" s="200" t="s">
        <v>49</v>
      </c>
      <c r="B18" s="95" t="str">
        <f>VLOOKUP(A18,'Wettkampf 1'!$B$10:$C$45,2,FALSE)</f>
        <v>Börgerwald I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0</v>
      </c>
      <c r="J18" s="9">
        <f>VLOOKUP(A18,Formelhilfe!$A$9:$H$44,8,FALSE)</f>
        <v>0</v>
      </c>
      <c r="K18" s="10">
        <f>SUM(C18:H18)</f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0</v>
      </c>
      <c r="V18" s="9">
        <f>VLOOKUP(A18,Formelhilfe!$A$9:$P$44,16,FALSE)</f>
        <v>0</v>
      </c>
      <c r="W18" s="11">
        <f>SUM(C18:H18,L18:Q18)</f>
        <v>0</v>
      </c>
    </row>
    <row r="19" spans="1:45" ht="20.25" customHeight="1" x14ac:dyDescent="0.4">
      <c r="A19" s="200" t="s">
        <v>50</v>
      </c>
      <c r="B19" s="95" t="str">
        <f>VLOOKUP(A19,'Wettkampf 1'!$B$10:$C$45,2,FALSE)</f>
        <v>Börgerwald I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0</v>
      </c>
      <c r="J19" s="9">
        <f>VLOOKUP(A19,Formelhilfe!$A$9:$H$44,8,FALSE)</f>
        <v>0</v>
      </c>
      <c r="K19" s="10">
        <f>SUM(C19:H19)</f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0</v>
      </c>
      <c r="V19" s="9">
        <f>VLOOKUP(A19,Formelhilfe!$A$9:$P$44,16,FALSE)</f>
        <v>0</v>
      </c>
      <c r="W19" s="11">
        <f>SUM(C19:H19,L19:Q19)</f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00" t="s">
        <v>51</v>
      </c>
      <c r="B20" s="95" t="str">
        <f>VLOOKUP(A20,'Wettkampf 1'!$B$10:$C$45,2,FALSE)</f>
        <v>Ostenwalde I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0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0</v>
      </c>
      <c r="V20" s="9">
        <f>VLOOKUP(A20,Formelhilfe!$A$9:$P$44,16,FALSE)</f>
        <v>0</v>
      </c>
      <c r="W20" s="11">
        <f>SUM(C20:H20,L20:Q20)</f>
        <v>0</v>
      </c>
    </row>
    <row r="21" spans="1:45" ht="20.25" customHeight="1" x14ac:dyDescent="0.4">
      <c r="A21" s="200" t="s">
        <v>52</v>
      </c>
      <c r="B21" s="95" t="str">
        <f>VLOOKUP(A21,'Wettkampf 1'!$B$10:$C$45,2,FALSE)</f>
        <v>Ostenwalde I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4">
      <c r="A22" s="200" t="s">
        <v>53</v>
      </c>
      <c r="B22" s="95" t="str">
        <f>VLOOKUP(A22,'Wettkampf 1'!$B$10:$C$45,2,FALSE)</f>
        <v>Spahnharrenstätte II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4">
      <c r="A23" s="200" t="s">
        <v>54</v>
      </c>
      <c r="B23" s="95" t="str">
        <f>VLOOKUP(A23,'Wettkampf 1'!$B$10:$C$45,2,FALSE)</f>
        <v>Spahnharrenstätte II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4">
      <c r="A24" s="200" t="s">
        <v>76</v>
      </c>
      <c r="B24" s="95" t="str">
        <f>VLOOKUP(A24,'Wettkampf 1'!$B$10:$C$45,2,FALSE)</f>
        <v>Spahnharrenstätte III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200" t="s">
        <v>77</v>
      </c>
      <c r="B25" s="95" t="str">
        <f>VLOOKUP(A25,'Wettkampf 1'!$B$10:$C$45,2,FALSE)</f>
        <v>Spahnharrenstätte III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200" t="s">
        <v>78</v>
      </c>
      <c r="B26" s="95" t="str">
        <f>VLOOKUP(A26,'Wettkampf 1'!$B$10:$C$45,2,FALSE)</f>
        <v>Verein  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200" t="s">
        <v>79</v>
      </c>
      <c r="B27" s="95" t="str">
        <f>VLOOKUP(A27,'Wettkampf 1'!$B$10:$C$45,2,FALSE)</f>
        <v>Verein  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200" t="s">
        <v>80</v>
      </c>
      <c r="B28" s="95" t="str">
        <f>VLOOKUP(A28,'Wettkampf 1'!$B$10:$C$45,2,FALSE)</f>
        <v>Verein  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200" t="s">
        <v>81</v>
      </c>
      <c r="B29" s="95" t="str">
        <f>VLOOKUP(A29,'Wettkampf 1'!$B$10:$C$45,2,FALSE)</f>
        <v>Verein  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200" t="s">
        <v>82</v>
      </c>
      <c r="B30" s="95" t="str">
        <f>VLOOKUP(A30,'Wettkampf 1'!$B$10:$C$45,2,FALSE)</f>
        <v>Verein  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200" t="s">
        <v>55</v>
      </c>
      <c r="B31" s="95" t="str">
        <f>VLOOKUP(A31,'Wettkampf 1'!$B$10:$C$45,2,FALSE)</f>
        <v>Verein 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200" t="s">
        <v>83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200" t="s">
        <v>84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200" t="s">
        <v>85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00" t="s">
        <v>86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00" t="s">
        <v>87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00" t="s">
        <v>88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Börgerwald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0</v>
      </c>
      <c r="G2" s="13">
        <f>IF('6'!$D2&gt;0,1,0)</f>
        <v>0</v>
      </c>
      <c r="H2" s="13">
        <f>SUM(B2:G2)</f>
        <v>4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0</v>
      </c>
      <c r="N2" s="13">
        <f>IF('12'!$D2&gt;0,1,0)</f>
        <v>0</v>
      </c>
      <c r="O2" s="13">
        <f>SUM(I2:N2)</f>
        <v>4</v>
      </c>
      <c r="P2" s="13">
        <f>O2+H2</f>
        <v>8</v>
      </c>
      <c r="S2" s="13" t="s">
        <v>17</v>
      </c>
      <c r="T2" s="13" t="s">
        <v>13</v>
      </c>
      <c r="U2" s="13" t="s">
        <v>66</v>
      </c>
    </row>
    <row r="3" spans="1:21" x14ac:dyDescent="0.3">
      <c r="A3" s="13" t="str">
        <f>'Wettkampf 1'!B3</f>
        <v>Ostenwalde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4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4</v>
      </c>
      <c r="P3" s="13">
        <f t="shared" ref="P3:P7" si="2">O3+H3</f>
        <v>8</v>
      </c>
      <c r="S3" s="13" t="s">
        <v>18</v>
      </c>
      <c r="T3" s="13" t="s">
        <v>25</v>
      </c>
      <c r="U3" s="13" t="s">
        <v>67</v>
      </c>
    </row>
    <row r="4" spans="1:21" x14ac:dyDescent="0.3">
      <c r="A4" s="13" t="str">
        <f>'Wettkampf 1'!B4</f>
        <v>Spahnharrenstätte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4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0</v>
      </c>
      <c r="N4" s="13">
        <f>IF('12'!$D4&gt;0,1,0)</f>
        <v>0</v>
      </c>
      <c r="O4" s="13">
        <f t="shared" si="1"/>
        <v>4</v>
      </c>
      <c r="P4" s="13">
        <f t="shared" si="2"/>
        <v>8</v>
      </c>
      <c r="S4" s="13" t="s">
        <v>19</v>
      </c>
      <c r="T4" s="13" t="s">
        <v>15</v>
      </c>
      <c r="U4" s="13" t="s">
        <v>68</v>
      </c>
    </row>
    <row r="5" spans="1:21" x14ac:dyDescent="0.3">
      <c r="A5" s="13" t="str">
        <f>'Wettkampf 1'!B5</f>
        <v>Spahnharrenstätte III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0</v>
      </c>
      <c r="G5" s="13">
        <f>IF('6'!$D5&gt;0,1,0)</f>
        <v>0</v>
      </c>
      <c r="H5" s="13">
        <f t="shared" si="0"/>
        <v>4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0</v>
      </c>
      <c r="N5" s="13">
        <f>IF('12'!$D5&gt;0,1,0)</f>
        <v>0</v>
      </c>
      <c r="O5" s="13">
        <f t="shared" si="1"/>
        <v>4</v>
      </c>
      <c r="P5" s="13">
        <f t="shared" si="2"/>
        <v>8</v>
      </c>
      <c r="S5" s="13" t="s">
        <v>20</v>
      </c>
      <c r="T5" s="13" t="s">
        <v>72</v>
      </c>
      <c r="U5" s="13" t="s">
        <v>69</v>
      </c>
    </row>
    <row r="6" spans="1:21" x14ac:dyDescent="0.3">
      <c r="A6" s="13" t="str">
        <f>'Wettkampf 1'!B6</f>
        <v>Verein 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73</v>
      </c>
      <c r="U6" s="13" t="s">
        <v>70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74</v>
      </c>
      <c r="U7" s="13" t="s">
        <v>71</v>
      </c>
    </row>
    <row r="8" spans="1:21" x14ac:dyDescent="0.3">
      <c r="S8" s="13" t="s">
        <v>23</v>
      </c>
      <c r="T8" s="13" t="s">
        <v>89</v>
      </c>
    </row>
    <row r="9" spans="1:21" ht="15.6" x14ac:dyDescent="0.3">
      <c r="A9" s="200" t="s">
        <v>106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0</v>
      </c>
      <c r="G9" s="13">
        <f>IF('6'!$D10&gt;0,1,0)</f>
        <v>0</v>
      </c>
      <c r="H9" s="13">
        <f t="shared" si="0"/>
        <v>4</v>
      </c>
      <c r="I9" s="13">
        <f>IF('7'!$D10&gt;0,1,0)</f>
        <v>1</v>
      </c>
      <c r="J9" s="13">
        <f>IF('8'!$D10&gt;0,1,0)</f>
        <v>0</v>
      </c>
      <c r="K9" s="13">
        <f>IF('9'!$D10&gt;0,1,0)</f>
        <v>1</v>
      </c>
      <c r="L9" s="13">
        <f>IF('10'!$D10&gt;0,1,0)</f>
        <v>1</v>
      </c>
      <c r="M9" s="13">
        <f>IF('11'!$D10&gt;0,1,0)</f>
        <v>0</v>
      </c>
      <c r="N9" s="13">
        <f>IF('12'!$D10&gt;0,1,0)</f>
        <v>0</v>
      </c>
      <c r="O9" s="13">
        <f t="shared" si="1"/>
        <v>3</v>
      </c>
      <c r="P9" s="13">
        <f>O9+H9</f>
        <v>7</v>
      </c>
      <c r="S9" s="13" t="s">
        <v>24</v>
      </c>
    </row>
    <row r="10" spans="1:21" ht="15.6" x14ac:dyDescent="0.3">
      <c r="A10" s="200" t="s">
        <v>107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3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0</v>
      </c>
      <c r="N10" s="13">
        <f>IF('12'!$D11&gt;0,1,0)</f>
        <v>0</v>
      </c>
      <c r="O10" s="13">
        <f t="shared" si="1"/>
        <v>4</v>
      </c>
      <c r="P10" s="13">
        <f t="shared" ref="P10:P38" si="3">O10+H10</f>
        <v>7</v>
      </c>
      <c r="S10" s="13" t="s">
        <v>26</v>
      </c>
    </row>
    <row r="11" spans="1:21" ht="15.6" x14ac:dyDescent="0.3">
      <c r="A11" s="200" t="s">
        <v>108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0</v>
      </c>
      <c r="G11" s="13">
        <f>IF('6'!$D12&gt;0,1,0)</f>
        <v>0</v>
      </c>
      <c r="H11" s="13">
        <f t="shared" si="0"/>
        <v>4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0</v>
      </c>
      <c r="N11" s="13">
        <f>IF('12'!$D12&gt;0,1,0)</f>
        <v>0</v>
      </c>
      <c r="O11" s="13">
        <f t="shared" si="1"/>
        <v>4</v>
      </c>
      <c r="P11" s="13">
        <f t="shared" si="3"/>
        <v>8</v>
      </c>
    </row>
    <row r="12" spans="1:21" ht="15.6" x14ac:dyDescent="0.3">
      <c r="A12" s="200" t="s">
        <v>109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0</v>
      </c>
      <c r="G12" s="13">
        <f>IF('6'!$D13&gt;0,1,0)</f>
        <v>0</v>
      </c>
      <c r="H12" s="13">
        <f t="shared" si="0"/>
        <v>4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0</v>
      </c>
      <c r="N12" s="13">
        <f>IF('12'!$D13&gt;0,1,0)</f>
        <v>0</v>
      </c>
      <c r="O12" s="13">
        <f t="shared" si="1"/>
        <v>4</v>
      </c>
      <c r="P12" s="13">
        <f t="shared" si="3"/>
        <v>8</v>
      </c>
    </row>
    <row r="13" spans="1:21" ht="15.6" x14ac:dyDescent="0.3">
      <c r="A13" s="200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200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200" t="s">
        <v>110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0</v>
      </c>
      <c r="H15" s="13">
        <f t="shared" si="0"/>
        <v>4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0</v>
      </c>
      <c r="N15" s="13">
        <f>IF('12'!$D16&gt;0,1,0)</f>
        <v>0</v>
      </c>
      <c r="O15" s="13">
        <f t="shared" si="1"/>
        <v>4</v>
      </c>
      <c r="P15" s="13">
        <f t="shared" si="3"/>
        <v>8</v>
      </c>
    </row>
    <row r="16" spans="1:21" ht="15.6" x14ac:dyDescent="0.3">
      <c r="A16" s="200" t="s">
        <v>111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0</v>
      </c>
      <c r="G16" s="13">
        <f>IF('6'!$D17&gt;0,1,0)</f>
        <v>0</v>
      </c>
      <c r="H16" s="13">
        <f t="shared" si="0"/>
        <v>4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0</v>
      </c>
      <c r="N16" s="13">
        <f>IF('12'!$D17&gt;0,1,0)</f>
        <v>0</v>
      </c>
      <c r="O16" s="13">
        <f t="shared" si="1"/>
        <v>4</v>
      </c>
      <c r="P16" s="13">
        <f t="shared" si="3"/>
        <v>8</v>
      </c>
    </row>
    <row r="17" spans="1:16" ht="15.6" x14ac:dyDescent="0.3">
      <c r="A17" s="200" t="s">
        <v>112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0</v>
      </c>
      <c r="G17" s="13">
        <f>IF('6'!$D18&gt;0,1,0)</f>
        <v>0</v>
      </c>
      <c r="H17" s="13">
        <f t="shared" si="0"/>
        <v>4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0</v>
      </c>
      <c r="N17" s="13">
        <f>IF('12'!$D18&gt;0,1,0)</f>
        <v>0</v>
      </c>
      <c r="O17" s="13">
        <f t="shared" si="1"/>
        <v>4</v>
      </c>
      <c r="P17" s="13">
        <f t="shared" si="3"/>
        <v>8</v>
      </c>
    </row>
    <row r="18" spans="1:16" ht="15.6" x14ac:dyDescent="0.3">
      <c r="A18" s="200" t="s">
        <v>125</v>
      </c>
      <c r="B18" s="13">
        <f>IF('Wettkampf 1'!D19&gt;0,1,0)</f>
        <v>0</v>
      </c>
      <c r="C18" s="13">
        <f>IF('2'!$D19&gt;0,1,0)</f>
        <v>0</v>
      </c>
      <c r="D18" s="13">
        <f>IF('3'!$D19&gt;0,1,0)</f>
        <v>1</v>
      </c>
      <c r="E18" s="13">
        <f>IF('4'!$D19&gt;0,1,0)</f>
        <v>1</v>
      </c>
      <c r="F18" s="13">
        <f>IF('5'!$D19&gt;0,1,0)</f>
        <v>0</v>
      </c>
      <c r="G18" s="13">
        <f>IF('6'!$D19&gt;0,1,0)</f>
        <v>0</v>
      </c>
      <c r="H18" s="13">
        <f t="shared" si="0"/>
        <v>2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0</v>
      </c>
      <c r="N18" s="13">
        <f>IF('12'!$D19&gt;0,1,0)</f>
        <v>0</v>
      </c>
      <c r="O18" s="13">
        <f t="shared" si="1"/>
        <v>4</v>
      </c>
      <c r="P18" s="13">
        <f t="shared" si="3"/>
        <v>6</v>
      </c>
    </row>
    <row r="19" spans="1:16" ht="15.6" x14ac:dyDescent="0.3">
      <c r="A19" s="200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200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200" t="s">
        <v>113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0</v>
      </c>
      <c r="G21" s="13">
        <f>IF('6'!$D22&gt;0,1,0)</f>
        <v>0</v>
      </c>
      <c r="H21" s="13">
        <f t="shared" si="0"/>
        <v>4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0</v>
      </c>
      <c r="N21" s="13">
        <f>IF('12'!$D22&gt;0,1,0)</f>
        <v>0</v>
      </c>
      <c r="O21" s="13">
        <f t="shared" si="1"/>
        <v>4</v>
      </c>
      <c r="P21" s="13">
        <f t="shared" si="3"/>
        <v>8</v>
      </c>
    </row>
    <row r="22" spans="1:16" ht="15.6" x14ac:dyDescent="0.3">
      <c r="A22" s="200" t="s">
        <v>114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0</v>
      </c>
      <c r="G22" s="13">
        <f>IF('6'!$D23&gt;0,1,0)</f>
        <v>0</v>
      </c>
      <c r="H22" s="13">
        <f t="shared" si="0"/>
        <v>4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0</v>
      </c>
      <c r="N22" s="13">
        <f>IF('12'!$D23&gt;0,1,0)</f>
        <v>0</v>
      </c>
      <c r="O22" s="13">
        <f t="shared" si="1"/>
        <v>4</v>
      </c>
      <c r="P22" s="13">
        <f t="shared" si="3"/>
        <v>8</v>
      </c>
    </row>
    <row r="23" spans="1:16" ht="15.6" x14ac:dyDescent="0.3">
      <c r="A23" s="200" t="s">
        <v>115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0</v>
      </c>
      <c r="G23" s="13">
        <f>IF('6'!$D24&gt;0,1,0)</f>
        <v>0</v>
      </c>
      <c r="H23" s="13">
        <f t="shared" si="0"/>
        <v>4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0</v>
      </c>
      <c r="N23" s="13">
        <f>IF('12'!$D24&gt;0,1,0)</f>
        <v>0</v>
      </c>
      <c r="O23" s="13">
        <f t="shared" si="1"/>
        <v>4</v>
      </c>
      <c r="P23" s="13">
        <f t="shared" si="3"/>
        <v>8</v>
      </c>
    </row>
    <row r="24" spans="1:16" ht="15.6" x14ac:dyDescent="0.3">
      <c r="A24" s="200" t="s">
        <v>116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0</v>
      </c>
      <c r="G24" s="13">
        <f>IF('6'!$D25&gt;0,1,0)</f>
        <v>0</v>
      </c>
      <c r="H24" s="13">
        <f t="shared" si="0"/>
        <v>4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0</v>
      </c>
      <c r="N24" s="13">
        <f>IF('12'!$D25&gt;0,1,0)</f>
        <v>0</v>
      </c>
      <c r="O24" s="13">
        <f t="shared" si="1"/>
        <v>4</v>
      </c>
      <c r="P24" s="13">
        <f t="shared" si="3"/>
        <v>8</v>
      </c>
    </row>
    <row r="25" spans="1:16" ht="15.6" x14ac:dyDescent="0.3">
      <c r="A25" s="200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200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200" t="s">
        <v>117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0</v>
      </c>
      <c r="G27" s="13">
        <f>IF('6'!$D28&gt;0,1,0)</f>
        <v>0</v>
      </c>
      <c r="H27" s="13">
        <f t="shared" si="0"/>
        <v>4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0</v>
      </c>
      <c r="N27" s="13">
        <f>IF('12'!$D28&gt;0,1,0)</f>
        <v>0</v>
      </c>
      <c r="O27" s="13">
        <f t="shared" si="1"/>
        <v>4</v>
      </c>
      <c r="P27" s="13">
        <f t="shared" si="3"/>
        <v>8</v>
      </c>
    </row>
    <row r="28" spans="1:16" ht="15.6" x14ac:dyDescent="0.3">
      <c r="A28" s="200" t="s">
        <v>118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0</v>
      </c>
      <c r="G28" s="13">
        <f>IF('6'!$D29&gt;0,1,0)</f>
        <v>0</v>
      </c>
      <c r="H28" s="13">
        <f t="shared" si="0"/>
        <v>4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0</v>
      </c>
      <c r="N28" s="13">
        <f>IF('12'!$D29&gt;0,1,0)</f>
        <v>0</v>
      </c>
      <c r="O28" s="13">
        <f t="shared" si="1"/>
        <v>4</v>
      </c>
      <c r="P28" s="13">
        <f t="shared" si="3"/>
        <v>8</v>
      </c>
    </row>
    <row r="29" spans="1:16" ht="15.6" x14ac:dyDescent="0.3">
      <c r="A29" s="200" t="s">
        <v>119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0</v>
      </c>
      <c r="G29" s="13">
        <f>IF('6'!$D30&gt;0,1,0)</f>
        <v>0</v>
      </c>
      <c r="H29" s="13">
        <f t="shared" si="0"/>
        <v>4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0</v>
      </c>
      <c r="N29" s="13">
        <f>IF('12'!$D30&gt;0,1,0)</f>
        <v>0</v>
      </c>
      <c r="O29" s="13">
        <f t="shared" si="1"/>
        <v>4</v>
      </c>
      <c r="P29" s="13">
        <f t="shared" si="3"/>
        <v>8</v>
      </c>
    </row>
    <row r="30" spans="1:16" ht="15.6" x14ac:dyDescent="0.3">
      <c r="A30" s="200" t="s">
        <v>120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0</v>
      </c>
      <c r="G30" s="13">
        <f>IF('6'!$D31&gt;0,1,0)</f>
        <v>0</v>
      </c>
      <c r="H30" s="13">
        <f t="shared" si="0"/>
        <v>4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0</v>
      </c>
      <c r="N30" s="13">
        <f>IF('12'!$D31&gt;0,1,0)</f>
        <v>0</v>
      </c>
      <c r="O30" s="13">
        <f t="shared" si="1"/>
        <v>4</v>
      </c>
      <c r="P30" s="13">
        <f t="shared" si="3"/>
        <v>8</v>
      </c>
    </row>
    <row r="31" spans="1:16" ht="15.6" x14ac:dyDescent="0.3">
      <c r="A31" s="200" t="s">
        <v>76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200" t="s">
        <v>77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200" t="s">
        <v>78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6" x14ac:dyDescent="0.3">
      <c r="A34" s="200" t="s">
        <v>79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6" x14ac:dyDescent="0.3">
      <c r="A35" s="200" t="s">
        <v>80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6" x14ac:dyDescent="0.3">
      <c r="A36" s="200" t="s">
        <v>81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6" x14ac:dyDescent="0.3">
      <c r="A37" s="200" t="s">
        <v>82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200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200" t="s">
        <v>83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200" t="s">
        <v>84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200" t="s">
        <v>85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200" t="s">
        <v>86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200" t="s">
        <v>87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200" t="s">
        <v>88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15</v>
      </c>
      <c r="C45" s="17">
        <f t="shared" ref="C45:G45" si="5">SUM(C9:C44)</f>
        <v>15</v>
      </c>
      <c r="D45" s="17">
        <f t="shared" si="5"/>
        <v>16</v>
      </c>
      <c r="E45" s="17">
        <f t="shared" si="5"/>
        <v>15</v>
      </c>
      <c r="F45" s="17">
        <f t="shared" si="5"/>
        <v>0</v>
      </c>
      <c r="G45" s="17">
        <f t="shared" si="5"/>
        <v>0</v>
      </c>
      <c r="H45" s="17">
        <f>SUM(H9:H44)</f>
        <v>61</v>
      </c>
      <c r="I45" s="17">
        <f>SUM(I9:I44)</f>
        <v>16</v>
      </c>
      <c r="J45" s="17">
        <f t="shared" ref="J45:N45" si="6">SUM(J9:J44)</f>
        <v>15</v>
      </c>
      <c r="K45" s="17">
        <f t="shared" si="6"/>
        <v>16</v>
      </c>
      <c r="L45" s="17">
        <f t="shared" si="6"/>
        <v>16</v>
      </c>
      <c r="M45" s="17">
        <f t="shared" si="6"/>
        <v>0</v>
      </c>
      <c r="N45" s="17">
        <f t="shared" si="6"/>
        <v>0</v>
      </c>
      <c r="O45" s="17">
        <f>SUM(O9:O44)</f>
        <v>63</v>
      </c>
      <c r="P45" s="17">
        <f>SUM(P9:P44)</f>
        <v>124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63" t="s">
        <v>102</v>
      </c>
      <c r="C2" s="7">
        <f>VLOOKUP($B$2:$B$7,'Wettkampf 1'!$B$2:$D$7,3,FALSE)</f>
        <v>928.4</v>
      </c>
      <c r="D2" s="5">
        <f>VLOOKUP($B$2:$B$7,'2'!$B$2:$D$7,3,FALSE)</f>
        <v>929.2</v>
      </c>
      <c r="E2" s="5">
        <f>VLOOKUP($B$2:$B$7,'3'!$B$2:$D$7,3,FALSE)</f>
        <v>929.59999999999991</v>
      </c>
      <c r="F2" s="5">
        <f>VLOOKUP($B$2:$B$7,'4'!$B$2:$D$7,3,FALSE)</f>
        <v>927.09999999999991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IF(Formelhilfe!H6 &gt; 0,J2/Formelhilfe!H6,0)</f>
        <v>0</v>
      </c>
      <c r="J2" s="5">
        <f>SUM(C2:H2)</f>
        <v>3714.2999999999997</v>
      </c>
      <c r="K2" s="5">
        <f>VLOOKUP($B$2:$B$7,'7'!$B$2:$D$7,3,FALSE)</f>
        <v>926.00000000000011</v>
      </c>
      <c r="L2" s="5">
        <f>VLOOKUP($B$2:$B$7,'8'!$B$2:$D$7,3,FALSE)</f>
        <v>931.99999999999989</v>
      </c>
      <c r="M2" s="5">
        <f>VLOOKUP($B$2:$B$7,'9'!$B$2:$D$7,3,FALSE)</f>
        <v>927.3</v>
      </c>
      <c r="N2" s="5">
        <f>VLOOKUP($B$2:$B$7,'10'!$B$2:$D$7,3,FALSE)</f>
        <v>933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IF(Formelhilfe!O6&gt;0,R2/Formelhilfe!O6,0)</f>
        <v>0</v>
      </c>
      <c r="R2" s="5">
        <f>SUM(K2:P2)</f>
        <v>3718.3</v>
      </c>
      <c r="S2" s="5">
        <f>IF(Formelhilfe!P6&gt;0,T2/Formelhilfe!P6,0)</f>
        <v>0</v>
      </c>
      <c r="T2" s="6">
        <f>SUM(C2:H2,K2:P2)</f>
        <v>7432.6</v>
      </c>
    </row>
    <row r="3" spans="1:20" ht="23.25" customHeight="1" x14ac:dyDescent="0.35">
      <c r="A3" s="12"/>
      <c r="B3" s="200" t="s">
        <v>99</v>
      </c>
      <c r="C3" s="7">
        <f>VLOOKUP($B$2:$B$7,'Wettkampf 1'!$B$2:$D$7,3,FALSE)</f>
        <v>926.30000000000007</v>
      </c>
      <c r="D3" s="5">
        <f>VLOOKUP($B$2:$B$7,'2'!$B$2:$D$7,3,FALSE)</f>
        <v>917</v>
      </c>
      <c r="E3" s="5">
        <f>VLOOKUP($B$2:$B$7,'3'!$B$2:$D$7,3,FALSE)</f>
        <v>919.6</v>
      </c>
      <c r="F3" s="5">
        <f>VLOOKUP($B$2:$B$7,'4'!$B$2:$D$7,3,FALSE)</f>
        <v>920.4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IF(Formelhilfe!H2 &gt; 0,J3/Formelhilfe!H2,0)</f>
        <v>920.82500000000005</v>
      </c>
      <c r="J3" s="5">
        <f>SUM(C3:H3)</f>
        <v>3683.3</v>
      </c>
      <c r="K3" s="5">
        <f>VLOOKUP($B$2:$B$7,'7'!$B$2:$D$7,3,FALSE)</f>
        <v>930.7</v>
      </c>
      <c r="L3" s="5">
        <f>VLOOKUP($B$2:$B$7,'8'!$B$2:$D$7,3,FALSE)</f>
        <v>924.69999999999993</v>
      </c>
      <c r="M3" s="5">
        <f>VLOOKUP($B$2:$B$7,'9'!$B$2:$D$7,3,FALSE)</f>
        <v>914</v>
      </c>
      <c r="N3" s="5">
        <f>VLOOKUP($B$2:$B$7,'10'!$B$2:$D$7,3,FALSE)</f>
        <v>926.7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IF(Formelhilfe!O2&gt;0,R3/Formelhilfe!O2,0)</f>
        <v>924.02500000000009</v>
      </c>
      <c r="R3" s="5">
        <f>SUM(K3:P3)</f>
        <v>3696.1000000000004</v>
      </c>
      <c r="S3" s="5">
        <f>IF(Formelhilfe!P2&gt;0,T3/Formelhilfe!P2,0)</f>
        <v>922.42499999999995</v>
      </c>
      <c r="T3" s="6">
        <f>SUM(C3:H3,K3:P3)</f>
        <v>7379.4</v>
      </c>
    </row>
    <row r="4" spans="1:20" ht="23.25" customHeight="1" x14ac:dyDescent="0.35">
      <c r="A4" s="12"/>
      <c r="B4" s="200" t="s">
        <v>101</v>
      </c>
      <c r="C4" s="7">
        <f>VLOOKUP($B$2:$B$7,'Wettkampf 1'!$B$2:$D$7,3,FALSE)</f>
        <v>920.89999999999986</v>
      </c>
      <c r="D4" s="5">
        <f>VLOOKUP($B$2:$B$7,'2'!$B$2:$D$7,3,FALSE)</f>
        <v>913.4</v>
      </c>
      <c r="E4" s="5">
        <f>VLOOKUP($B$2:$B$7,'3'!$B$2:$D$7,3,FALSE)</f>
        <v>918.3</v>
      </c>
      <c r="F4" s="5">
        <f>VLOOKUP($B$2:$B$7,'4'!$B$2:$D$7,3,FALSE)</f>
        <v>906.4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IF(Formelhilfe!H3 &gt; 0,J4/Formelhilfe!H3,0)</f>
        <v>914.74999999999989</v>
      </c>
      <c r="J4" s="5">
        <f>SUM(C4:H4)</f>
        <v>3658.9999999999995</v>
      </c>
      <c r="K4" s="5">
        <f>VLOOKUP($B$2:$B$7,'7'!$B$2:$D$7,3,FALSE)</f>
        <v>917.09999999999991</v>
      </c>
      <c r="L4" s="5">
        <f>VLOOKUP($B$2:$B$7,'8'!$B$2:$D$7,3,FALSE)</f>
        <v>910.4</v>
      </c>
      <c r="M4" s="5">
        <f>VLOOKUP($B$2:$B$7,'9'!$B$2:$D$7,3,FALSE)</f>
        <v>906.9</v>
      </c>
      <c r="N4" s="5">
        <f>VLOOKUP($B$2:$B$7,'10'!$B$2:$D$7,3,FALSE)</f>
        <v>918.8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IF(Formelhilfe!O3&gt;0,R4/Formelhilfe!O3,0)</f>
        <v>913.3</v>
      </c>
      <c r="R4" s="5">
        <f>SUM(K4:P4)</f>
        <v>3653.2</v>
      </c>
      <c r="S4" s="5">
        <f>IF(Formelhilfe!P3&gt;0,T4/Formelhilfe!P3,0)</f>
        <v>914.02499999999986</v>
      </c>
      <c r="T4" s="6">
        <f>SUM(C4:H4,K4:P4)</f>
        <v>7312.1999999999989</v>
      </c>
    </row>
    <row r="5" spans="1:20" ht="23.25" customHeight="1" x14ac:dyDescent="0.35">
      <c r="A5" s="12"/>
      <c r="B5" s="200" t="s">
        <v>100</v>
      </c>
      <c r="C5" s="7">
        <f>VLOOKUP($B$2:$B$7,'Wettkampf 1'!$B$2:$D$7,3,FALSE)</f>
        <v>902.5</v>
      </c>
      <c r="D5" s="5">
        <f>VLOOKUP($B$2:$B$7,'2'!$B$2:$D$7,3,FALSE)</f>
        <v>908.9</v>
      </c>
      <c r="E5" s="5">
        <f>VLOOKUP($B$2:$B$7,'3'!$B$2:$D$7,3,FALSE)</f>
        <v>918.4</v>
      </c>
      <c r="F5" s="5">
        <f>VLOOKUP($B$2:$B$7,'4'!$B$2:$D$7,3,FALSE)</f>
        <v>899.2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IF(Formelhilfe!H4 &gt; 0,J5/Formelhilfe!H4,0)</f>
        <v>907.25</v>
      </c>
      <c r="J5" s="5">
        <f>SUM(C5:H5)</f>
        <v>3629</v>
      </c>
      <c r="K5" s="5">
        <f>VLOOKUP($B$2:$B$7,'7'!$B$2:$D$7,3,FALSE)</f>
        <v>909.59999999999991</v>
      </c>
      <c r="L5" s="5">
        <f>VLOOKUP($B$2:$B$7,'8'!$B$2:$D$7,3,FALSE)</f>
        <v>916.5</v>
      </c>
      <c r="M5" s="5">
        <f>VLOOKUP($B$2:$B$7,'9'!$B$2:$D$7,3,FALSE)</f>
        <v>909.4</v>
      </c>
      <c r="N5" s="5">
        <f>VLOOKUP($B$2:$B$7,'10'!$B$2:$D$7,3,FALSE)</f>
        <v>906.8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IF(Formelhilfe!O4&gt;0,R5/Formelhilfe!O4,0)</f>
        <v>910.57500000000005</v>
      </c>
      <c r="R5" s="5">
        <f>SUM(K5:P5)</f>
        <v>3642.3</v>
      </c>
      <c r="S5" s="5">
        <f>IF(Formelhilfe!P4&gt;0,T5/Formelhilfe!P4,0)</f>
        <v>908.91250000000002</v>
      </c>
      <c r="T5" s="6">
        <f>SUM(C5:H5,K5:P5)</f>
        <v>7271.3</v>
      </c>
    </row>
    <row r="6" spans="1:20" ht="23.25" customHeight="1" x14ac:dyDescent="0.35">
      <c r="A6" s="12"/>
      <c r="B6" s="200" t="s">
        <v>103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IF(Formelhilfe!H5 &gt; 0,J6/Formelhilfe!H5,0)</f>
        <v>0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IF(Formelhilfe!O5&gt;0,R6/Formelhilfe!O5,0)</f>
        <v>0</v>
      </c>
      <c r="R6" s="5">
        <f>SUM(K6:P6)</f>
        <v>0</v>
      </c>
      <c r="S6" s="5">
        <f>IF(Formelhilfe!P5&gt;0,T6/Formelhilfe!P5,0)</f>
        <v>0</v>
      </c>
      <c r="T6" s="6">
        <f>SUM(C6:H6,K6:P6)</f>
        <v>0</v>
      </c>
    </row>
    <row r="7" spans="1:20" ht="23.25" customHeight="1" x14ac:dyDescent="0.35">
      <c r="A7" s="12"/>
      <c r="B7" s="200" t="s">
        <v>75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82" t="str">
        <f>Übersicht!D4</f>
        <v>Börgerwald</v>
      </c>
      <c r="Z1" s="182"/>
    </row>
    <row r="2" spans="1:29" ht="15" customHeight="1" x14ac:dyDescent="0.3">
      <c r="A2" s="93">
        <v>1</v>
      </c>
      <c r="B2" s="111" t="s">
        <v>99</v>
      </c>
      <c r="D2" s="105">
        <f>G46</f>
        <v>926.30000000000007</v>
      </c>
      <c r="E2" s="110" t="str">
        <f>IF(H46&gt;4,"Es sind zu viele Schützen in Wertung!"," ")</f>
        <v xml:space="preserve"> </v>
      </c>
      <c r="X2" s="109" t="s">
        <v>31</v>
      </c>
      <c r="Y2" s="183" t="str">
        <f>Übersicht!D3</f>
        <v>25.08.</v>
      </c>
      <c r="Z2" s="182"/>
    </row>
    <row r="3" spans="1:29" ht="15" customHeight="1" x14ac:dyDescent="0.3">
      <c r="A3" s="93">
        <v>2</v>
      </c>
      <c r="B3" s="111" t="s">
        <v>100</v>
      </c>
      <c r="D3" s="105">
        <f>I46</f>
        <v>902.5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101</v>
      </c>
      <c r="D4" s="105">
        <f>K46</f>
        <v>920.89999999999986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49" t="s">
        <v>102</v>
      </c>
      <c r="D5" s="105">
        <f>M46</f>
        <v>928.4</v>
      </c>
      <c r="E5" s="110" t="str">
        <f>IF(N46&gt;4,"Es sind zu viele Schützen in Wertung!"," ")</f>
        <v xml:space="preserve"> </v>
      </c>
      <c r="W5" s="103"/>
      <c r="X5" s="107" t="s">
        <v>45</v>
      </c>
      <c r="Y5" s="184" t="s">
        <v>104</v>
      </c>
      <c r="Z5" s="185"/>
      <c r="AA5" s="103"/>
    </row>
    <row r="6" spans="1:29" ht="15" customHeight="1" x14ac:dyDescent="0.3">
      <c r="A6" s="93">
        <v>5</v>
      </c>
      <c r="B6" s="111" t="s">
        <v>103</v>
      </c>
      <c r="D6" s="105">
        <f>O46</f>
        <v>0</v>
      </c>
      <c r="E6" s="110" t="str">
        <f>IF(P46&gt;4,"Es sind zu viele Schützen in Wertung!"," ")</f>
        <v xml:space="preserve"> </v>
      </c>
      <c r="W6" s="103"/>
      <c r="X6" s="107" t="s">
        <v>44</v>
      </c>
      <c r="Y6" s="184" t="s">
        <v>105</v>
      </c>
      <c r="Z6" s="185"/>
      <c r="AA6" s="103"/>
    </row>
    <row r="7" spans="1:29" ht="15" customHeight="1" x14ac:dyDescent="0.3">
      <c r="A7" s="93">
        <v>6</v>
      </c>
      <c r="B7" s="111" t="s">
        <v>75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56</v>
      </c>
      <c r="Y7" s="184" t="s">
        <v>104</v>
      </c>
      <c r="Z7" s="185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9" t="s">
        <v>32</v>
      </c>
      <c r="X9" s="180"/>
      <c r="Y9" s="180"/>
      <c r="Z9" s="181"/>
    </row>
    <row r="10" spans="1:29" ht="12.9" customHeight="1" x14ac:dyDescent="0.3">
      <c r="A10" s="93">
        <v>1</v>
      </c>
      <c r="B10" s="152" t="s">
        <v>106</v>
      </c>
      <c r="C10" s="151" t="s">
        <v>99</v>
      </c>
      <c r="D10" s="151">
        <v>299.39999999999998</v>
      </c>
      <c r="E10" s="150"/>
      <c r="F10" s="67">
        <f>IF(E10="x","0",D10)</f>
        <v>299.39999999999998</v>
      </c>
      <c r="G10" s="67">
        <f>IF(C10=$B$2,F10,0)</f>
        <v>299.39999999999998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2" t="s">
        <v>107</v>
      </c>
      <c r="C11" s="151" t="s">
        <v>99</v>
      </c>
      <c r="D11" s="151">
        <v>305.39999999999998</v>
      </c>
      <c r="E11" s="150"/>
      <c r="F11" s="67">
        <f t="shared" ref="F11:F45" si="0">IF(E11="x","0",D11)</f>
        <v>305.39999999999998</v>
      </c>
      <c r="G11" s="67">
        <f t="shared" ref="G11:G45" si="1">IF(C11=$B$2,F11,0)</f>
        <v>305.39999999999998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2" t="s">
        <v>108</v>
      </c>
      <c r="C12" s="151" t="s">
        <v>99</v>
      </c>
      <c r="D12" s="151">
        <v>307.3</v>
      </c>
      <c r="E12" s="150"/>
      <c r="F12" s="67">
        <f t="shared" si="0"/>
        <v>307.3</v>
      </c>
      <c r="G12" s="67">
        <f t="shared" si="1"/>
        <v>307.3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2" t="s">
        <v>109</v>
      </c>
      <c r="C13" s="151" t="s">
        <v>99</v>
      </c>
      <c r="D13" s="151">
        <v>313.60000000000002</v>
      </c>
      <c r="E13" s="150"/>
      <c r="F13" s="67">
        <f t="shared" si="0"/>
        <v>313.60000000000002</v>
      </c>
      <c r="G13" s="67">
        <f t="shared" si="1"/>
        <v>313.60000000000002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2" t="s">
        <v>49</v>
      </c>
      <c r="C14" s="151" t="s">
        <v>99</v>
      </c>
      <c r="D14" s="151"/>
      <c r="E14" s="150" t="s">
        <v>121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2" t="s">
        <v>50</v>
      </c>
      <c r="C15" s="151" t="s">
        <v>99</v>
      </c>
      <c r="D15" s="151"/>
      <c r="E15" s="150" t="s">
        <v>121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2" t="s">
        <v>110</v>
      </c>
      <c r="C16" s="151" t="s">
        <v>100</v>
      </c>
      <c r="D16" s="151">
        <v>301.3</v>
      </c>
      <c r="E16" s="150"/>
      <c r="F16" s="67">
        <f t="shared" si="0"/>
        <v>301.3</v>
      </c>
      <c r="G16" s="67">
        <f t="shared" si="1"/>
        <v>0</v>
      </c>
      <c r="H16" s="67">
        <f t="shared" si="2"/>
        <v>0</v>
      </c>
      <c r="I16" s="67">
        <f t="shared" si="3"/>
        <v>301.3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2" t="s">
        <v>111</v>
      </c>
      <c r="C17" s="151" t="s">
        <v>100</v>
      </c>
      <c r="D17" s="151">
        <v>293.3</v>
      </c>
      <c r="E17" s="150"/>
      <c r="F17" s="67">
        <f t="shared" si="0"/>
        <v>293.3</v>
      </c>
      <c r="G17" s="67">
        <f t="shared" si="1"/>
        <v>0</v>
      </c>
      <c r="H17" s="67">
        <f t="shared" si="2"/>
        <v>0</v>
      </c>
      <c r="I17" s="67">
        <f t="shared" si="3"/>
        <v>293.3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2" t="s">
        <v>112</v>
      </c>
      <c r="C18" s="151" t="s">
        <v>100</v>
      </c>
      <c r="D18" s="151">
        <v>307.89999999999998</v>
      </c>
      <c r="E18" s="150"/>
      <c r="F18" s="67">
        <f t="shared" si="0"/>
        <v>307.89999999999998</v>
      </c>
      <c r="G18" s="67">
        <f t="shared" si="1"/>
        <v>0</v>
      </c>
      <c r="H18" s="67">
        <f t="shared" si="2"/>
        <v>0</v>
      </c>
      <c r="I18" s="67">
        <f t="shared" si="3"/>
        <v>307.89999999999998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2" t="s">
        <v>125</v>
      </c>
      <c r="C19" s="151" t="s">
        <v>100</v>
      </c>
      <c r="D19" s="151"/>
      <c r="E19" s="150" t="s">
        <v>121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1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2" t="s">
        <v>51</v>
      </c>
      <c r="C20" s="151" t="s">
        <v>100</v>
      </c>
      <c r="D20" s="151"/>
      <c r="E20" s="150" t="s">
        <v>121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2" t="s">
        <v>52</v>
      </c>
      <c r="C21" s="151" t="s">
        <v>100</v>
      </c>
      <c r="D21" s="151"/>
      <c r="E21" s="150"/>
      <c r="F21" s="67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2" t="s">
        <v>113</v>
      </c>
      <c r="C22" s="151" t="s">
        <v>101</v>
      </c>
      <c r="D22" s="151">
        <v>310.7</v>
      </c>
      <c r="E22" s="151"/>
      <c r="F22" s="67">
        <f t="shared" si="0"/>
        <v>310.7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310.7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2" t="s">
        <v>114</v>
      </c>
      <c r="C23" s="151" t="s">
        <v>101</v>
      </c>
      <c r="D23" s="151">
        <v>302.8</v>
      </c>
      <c r="E23" s="150"/>
      <c r="F23" s="67">
        <f t="shared" si="0"/>
        <v>302.8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302.8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2" t="s">
        <v>115</v>
      </c>
      <c r="C24" s="151" t="s">
        <v>101</v>
      </c>
      <c r="D24" s="151">
        <v>300.5</v>
      </c>
      <c r="E24" s="150"/>
      <c r="F24" s="67">
        <f t="shared" si="0"/>
        <v>300.5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300.5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2" t="s">
        <v>116</v>
      </c>
      <c r="C25" s="151" t="s">
        <v>101</v>
      </c>
      <c r="D25" s="151">
        <v>307.39999999999998</v>
      </c>
      <c r="E25" s="150"/>
      <c r="F25" s="67">
        <f t="shared" si="0"/>
        <v>307.39999999999998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307.39999999999998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2" t="s">
        <v>53</v>
      </c>
      <c r="C26" s="151" t="s">
        <v>101</v>
      </c>
      <c r="D26" s="151"/>
      <c r="E26" s="150" t="s">
        <v>121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2" t="s">
        <v>54</v>
      </c>
      <c r="C27" s="151" t="s">
        <v>101</v>
      </c>
      <c r="D27" s="151"/>
      <c r="E27" s="150" t="s">
        <v>121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2" t="s">
        <v>117</v>
      </c>
      <c r="C28" s="151" t="s">
        <v>102</v>
      </c>
      <c r="D28" s="151">
        <v>310.60000000000002</v>
      </c>
      <c r="E28" s="150"/>
      <c r="F28" s="67">
        <f t="shared" si="0"/>
        <v>310.60000000000002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310.60000000000002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2" t="s">
        <v>118</v>
      </c>
      <c r="C29" s="151" t="s">
        <v>102</v>
      </c>
      <c r="D29" s="151">
        <v>307.39999999999998</v>
      </c>
      <c r="E29" s="150"/>
      <c r="F29" s="67">
        <f t="shared" si="0"/>
        <v>307.39999999999998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307.39999999999998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2" t="s">
        <v>119</v>
      </c>
      <c r="C30" s="151" t="s">
        <v>102</v>
      </c>
      <c r="D30" s="151">
        <v>310.39999999999998</v>
      </c>
      <c r="E30" s="150"/>
      <c r="F30" s="67">
        <f t="shared" si="0"/>
        <v>310.39999999999998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310.39999999999998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2" t="s">
        <v>120</v>
      </c>
      <c r="C31" s="151" t="s">
        <v>102</v>
      </c>
      <c r="D31" s="151">
        <v>305.89999999999998</v>
      </c>
      <c r="E31" s="150"/>
      <c r="F31" s="67">
        <f t="shared" si="0"/>
        <v>305.89999999999998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305.89999999999998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2" t="s">
        <v>76</v>
      </c>
      <c r="C32" s="151" t="s">
        <v>102</v>
      </c>
      <c r="D32" s="151"/>
      <c r="E32" s="150" t="s">
        <v>121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2" t="s">
        <v>77</v>
      </c>
      <c r="C33" s="151" t="s">
        <v>102</v>
      </c>
      <c r="D33" s="151"/>
      <c r="E33" s="150" t="s">
        <v>121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2" t="s">
        <v>78</v>
      </c>
      <c r="C34" s="151" t="s">
        <v>103</v>
      </c>
      <c r="D34" s="151"/>
      <c r="E34" s="150" t="s">
        <v>121</v>
      </c>
      <c r="F34" s="67" t="str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 t="str">
        <f t="shared" si="9"/>
        <v>0</v>
      </c>
      <c r="P34" s="67">
        <f t="shared" si="10"/>
        <v>0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2" t="s">
        <v>79</v>
      </c>
      <c r="C35" s="151" t="s">
        <v>103</v>
      </c>
      <c r="D35" s="151"/>
      <c r="E35" s="150" t="s">
        <v>121</v>
      </c>
      <c r="F35" s="67" t="str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 t="str">
        <f t="shared" si="9"/>
        <v>0</v>
      </c>
      <c r="P35" s="67">
        <f t="shared" si="10"/>
        <v>0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2" t="s">
        <v>80</v>
      </c>
      <c r="C36" s="151" t="s">
        <v>103</v>
      </c>
      <c r="D36" s="151"/>
      <c r="E36" s="150" t="s">
        <v>121</v>
      </c>
      <c r="F36" s="67" t="str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 t="str">
        <f t="shared" si="9"/>
        <v>0</v>
      </c>
      <c r="P36" s="67">
        <f t="shared" si="10"/>
        <v>0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2" t="s">
        <v>81</v>
      </c>
      <c r="C37" s="151" t="s">
        <v>103</v>
      </c>
      <c r="D37" s="151"/>
      <c r="E37" s="150" t="s">
        <v>121</v>
      </c>
      <c r="F37" s="67" t="str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 t="str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2" t="s">
        <v>82</v>
      </c>
      <c r="C38" s="151" t="s">
        <v>103</v>
      </c>
      <c r="D38" s="151"/>
      <c r="E38" s="150" t="s">
        <v>121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2" t="s">
        <v>55</v>
      </c>
      <c r="C39" s="151" t="s">
        <v>103</v>
      </c>
      <c r="D39" s="151"/>
      <c r="E39" s="150" t="s">
        <v>121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2" t="s">
        <v>83</v>
      </c>
      <c r="C40" s="151" t="s">
        <v>75</v>
      </c>
      <c r="D40" s="151"/>
      <c r="E40" s="150" t="s">
        <v>121</v>
      </c>
      <c r="F40" s="67" t="str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 t="str">
        <f t="shared" si="11"/>
        <v>0</v>
      </c>
      <c r="R40" s="67">
        <f t="shared" si="12"/>
        <v>0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2" t="s">
        <v>84</v>
      </c>
      <c r="C41" s="151" t="s">
        <v>75</v>
      </c>
      <c r="D41" s="151"/>
      <c r="E41" s="150" t="s">
        <v>121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 t="str">
        <f t="shared" si="11"/>
        <v>0</v>
      </c>
      <c r="R41" s="67">
        <f t="shared" si="12"/>
        <v>0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2" t="s">
        <v>85</v>
      </c>
      <c r="C42" s="151" t="s">
        <v>75</v>
      </c>
      <c r="D42" s="151"/>
      <c r="E42" s="150" t="s">
        <v>121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2" t="s">
        <v>86</v>
      </c>
      <c r="C43" s="151" t="s">
        <v>75</v>
      </c>
      <c r="D43" s="151"/>
      <c r="E43" s="150" t="s">
        <v>121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2" t="s">
        <v>87</v>
      </c>
      <c r="C44" s="151" t="s">
        <v>75</v>
      </c>
      <c r="D44" s="151"/>
      <c r="E44" s="150" t="s">
        <v>121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2" t="s">
        <v>88</v>
      </c>
      <c r="C45" s="151" t="s">
        <v>75</v>
      </c>
      <c r="D45" s="151"/>
      <c r="E45" s="150" t="s">
        <v>121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926.30000000000007</v>
      </c>
      <c r="H46" s="67">
        <f>SUM(H10:H45)</f>
        <v>4</v>
      </c>
      <c r="I46" s="67">
        <f>LARGE(I10:I45,1)+LARGE(I10:I45,2)+LARGE(I10:I45,3)</f>
        <v>902.5</v>
      </c>
      <c r="J46" s="67">
        <f>SUM(J10:J45)</f>
        <v>4</v>
      </c>
      <c r="K46" s="67">
        <f>LARGE(K10:K45,1)+LARGE(K10:K45,2)+LARGE(K10:K45,3)</f>
        <v>920.89999999999986</v>
      </c>
      <c r="L46" s="67">
        <f>SUM(L10:L45)</f>
        <v>4</v>
      </c>
      <c r="M46" s="67">
        <f>LARGE(M10:M45,1)+LARGE(M10:M45,2)+LARGE(M10:M45,3)</f>
        <v>928.4</v>
      </c>
      <c r="N46" s="67">
        <f>SUM(N10:N45)</f>
        <v>4</v>
      </c>
      <c r="O46" s="67">
        <f>LARGE(O10:O45,1)+LARGE(O10:O45,2)+LARGE(O10:O45,3)</f>
        <v>0</v>
      </c>
      <c r="P46" s="67">
        <f>SUM(P10:P45)</f>
        <v>0</v>
      </c>
      <c r="Q46" s="67">
        <f>LARGE(Q10:Q45,1)+LARGE(Q10:Q45,2)+LARGE(Q10:Q45,3)</f>
        <v>0</v>
      </c>
      <c r="R46" s="67">
        <f>SUM(R10:S45)</f>
        <v>0</v>
      </c>
    </row>
    <row r="47" spans="1:29" ht="15" customHeight="1" x14ac:dyDescent="0.3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6" t="str">
        <f>Übersicht!E4</f>
        <v>Spahnharrenstätte</v>
      </c>
      <c r="X1" s="186"/>
    </row>
    <row r="2" spans="1:29" x14ac:dyDescent="0.3">
      <c r="A2" s="106">
        <v>1</v>
      </c>
      <c r="B2" s="64" t="str">
        <f>'Wettkampf 1'!B2</f>
        <v>Börgerwald I</v>
      </c>
      <c r="D2" s="73">
        <f>G46</f>
        <v>917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Übersicht!E3</f>
        <v>08.09.</v>
      </c>
      <c r="X2" s="186"/>
    </row>
    <row r="3" spans="1:29" x14ac:dyDescent="0.3">
      <c r="A3" s="106">
        <v>2</v>
      </c>
      <c r="B3" s="64" t="str">
        <f>'Wettkampf 1'!B3</f>
        <v>Ostenwalde I</v>
      </c>
      <c r="D3" s="73">
        <f>I46</f>
        <v>908.9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Spahnharrenstätte II</v>
      </c>
      <c r="D4" s="73">
        <f>K46</f>
        <v>913.4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III</v>
      </c>
      <c r="D5" s="73">
        <f>M46</f>
        <v>929.2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118</v>
      </c>
      <c r="X5" s="185"/>
      <c r="Y5" s="76"/>
    </row>
    <row r="6" spans="1:29" x14ac:dyDescent="0.3">
      <c r="A6" s="106">
        <v>5</v>
      </c>
      <c r="B6" s="64" t="str">
        <f>'Wettkampf 1'!B6</f>
        <v>Verein 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122</v>
      </c>
      <c r="X6" s="188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89" t="s">
        <v>123</v>
      </c>
      <c r="X7" s="19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9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153">
        <v>290.7</v>
      </c>
      <c r="E10" s="154"/>
      <c r="F10" s="68">
        <f>IF(E10="x","0",D10)</f>
        <v>290.7</v>
      </c>
      <c r="G10" s="69">
        <f>IF(C10=$B$2,F10,0)</f>
        <v>290.7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153">
        <v>304</v>
      </c>
      <c r="E11" s="154"/>
      <c r="F11" s="68">
        <f t="shared" ref="F11:F45" si="0">IF(E11="x","0",D11)</f>
        <v>304</v>
      </c>
      <c r="G11" s="69">
        <f t="shared" ref="G11:G45" si="1">IF(C11=$B$2,F11,0)</f>
        <v>304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153">
        <v>306</v>
      </c>
      <c r="E12" s="154"/>
      <c r="F12" s="68">
        <f t="shared" si="0"/>
        <v>306</v>
      </c>
      <c r="G12" s="69">
        <f t="shared" si="1"/>
        <v>306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153">
        <v>307</v>
      </c>
      <c r="E13" s="154"/>
      <c r="F13" s="68">
        <f t="shared" si="0"/>
        <v>307</v>
      </c>
      <c r="G13" s="69">
        <f t="shared" si="1"/>
        <v>307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153"/>
      <c r="E14" s="154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153"/>
      <c r="E15" s="154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153">
        <v>300.5</v>
      </c>
      <c r="E16" s="154"/>
      <c r="F16" s="68">
        <f t="shared" si="0"/>
        <v>300.5</v>
      </c>
      <c r="G16" s="69">
        <f t="shared" si="1"/>
        <v>0</v>
      </c>
      <c r="H16" s="69">
        <f t="shared" si="2"/>
        <v>0</v>
      </c>
      <c r="I16" s="69">
        <f t="shared" si="3"/>
        <v>300.5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153">
        <v>300.39999999999998</v>
      </c>
      <c r="E17" s="154"/>
      <c r="F17" s="68">
        <f t="shared" si="0"/>
        <v>300.39999999999998</v>
      </c>
      <c r="G17" s="69">
        <f t="shared" si="1"/>
        <v>0</v>
      </c>
      <c r="H17" s="69">
        <f t="shared" si="2"/>
        <v>0</v>
      </c>
      <c r="I17" s="69">
        <f t="shared" si="3"/>
        <v>300.39999999999998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153">
        <v>308</v>
      </c>
      <c r="E18" s="154"/>
      <c r="F18" s="68">
        <f t="shared" si="0"/>
        <v>308</v>
      </c>
      <c r="G18" s="69">
        <f t="shared" si="1"/>
        <v>0</v>
      </c>
      <c r="H18" s="69">
        <f t="shared" si="2"/>
        <v>0</v>
      </c>
      <c r="I18" s="69">
        <f t="shared" si="3"/>
        <v>308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153"/>
      <c r="E19" s="154" t="s">
        <v>121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153"/>
      <c r="E20" s="154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153"/>
      <c r="E21" s="154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153">
        <v>309.10000000000002</v>
      </c>
      <c r="E22" s="154"/>
      <c r="F22" s="68">
        <f t="shared" si="0"/>
        <v>309.10000000000002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153">
        <v>300.39999999999998</v>
      </c>
      <c r="E23" s="154"/>
      <c r="F23" s="68">
        <f t="shared" si="0"/>
        <v>300.39999999999998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300.39999999999998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153">
        <v>303.89999999999998</v>
      </c>
      <c r="E24" s="154"/>
      <c r="F24" s="68">
        <f t="shared" si="0"/>
        <v>303.89999999999998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303.89999999999998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153">
        <v>298.5</v>
      </c>
      <c r="E25" s="154"/>
      <c r="F25" s="68">
        <f t="shared" si="0"/>
        <v>298.5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298.5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153"/>
      <c r="E26" s="154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153"/>
      <c r="E27" s="154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153">
        <v>308.2</v>
      </c>
      <c r="E28" s="154"/>
      <c r="F28" s="68">
        <f t="shared" si="0"/>
        <v>308.2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153">
        <v>306.2</v>
      </c>
      <c r="E29" s="154"/>
      <c r="F29" s="68">
        <f t="shared" si="0"/>
        <v>306.2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153">
        <v>310</v>
      </c>
      <c r="E30" s="154"/>
      <c r="F30" s="68">
        <f t="shared" si="0"/>
        <v>310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153">
        <v>311</v>
      </c>
      <c r="E31" s="154"/>
      <c r="F31" s="68">
        <f t="shared" si="0"/>
        <v>311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153"/>
      <c r="E32" s="154" t="s">
        <v>121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153"/>
      <c r="E33" s="154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153"/>
      <c r="E34" s="154" t="s">
        <v>121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153"/>
      <c r="E35" s="154" t="s">
        <v>121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153"/>
      <c r="E36" s="154" t="s">
        <v>121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153"/>
      <c r="E37" s="154" t="s">
        <v>121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153"/>
      <c r="E38" s="154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153"/>
      <c r="E39" s="154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3"/>
      <c r="E40" s="154" t="s">
        <v>121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3"/>
      <c r="E41" s="154" t="s">
        <v>121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3"/>
      <c r="E42" s="154" t="s">
        <v>121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3"/>
      <c r="E43" s="154" t="s">
        <v>121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3"/>
      <c r="E44" s="154" t="s">
        <v>121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3"/>
      <c r="E45" s="154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917</v>
      </c>
      <c r="H46" s="69">
        <f>SUM(H10:H45)</f>
        <v>4</v>
      </c>
      <c r="I46" s="69">
        <f>LARGE(I10:I45,1)+LARGE(I10:I45,2)+LARGE(I10:I45,3)</f>
        <v>908.9</v>
      </c>
      <c r="J46" s="69">
        <f>SUM(J10:J45)</f>
        <v>3</v>
      </c>
      <c r="K46" s="69">
        <f>LARGE(K10:K45,1)+LARGE(K10:K45,2)+LARGE(K10:K45,3)</f>
        <v>913.4</v>
      </c>
      <c r="L46" s="69">
        <f>SUM(L10:L45)</f>
        <v>4</v>
      </c>
      <c r="M46" s="69">
        <f>LARGE(M10:M45,1)+LARGE(M10:M45,2)+LARGE(M10:M45,3)</f>
        <v>929.2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0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T39" sqref="T3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6" t="str">
        <f>Übersicht!F4</f>
        <v>Spahnharrenstätte</v>
      </c>
      <c r="X1" s="186"/>
    </row>
    <row r="2" spans="1:29" x14ac:dyDescent="0.3">
      <c r="A2" s="106">
        <v>1</v>
      </c>
      <c r="B2" s="64" t="str">
        <f>'Wettkampf 1'!B2</f>
        <v>Börgerwald I</v>
      </c>
      <c r="D2" s="73">
        <f>G46</f>
        <v>919.6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Übersicht!F3</f>
        <v>22.09.</v>
      </c>
      <c r="X2" s="186"/>
    </row>
    <row r="3" spans="1:29" x14ac:dyDescent="0.3">
      <c r="A3" s="106">
        <v>2</v>
      </c>
      <c r="B3" s="64" t="str">
        <f>'Wettkampf 1'!B3</f>
        <v>Ostenwalde I</v>
      </c>
      <c r="D3" s="73">
        <f>I46</f>
        <v>918.4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Spahnharrenstätte II</v>
      </c>
      <c r="D4" s="73">
        <f>K46</f>
        <v>918.3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III</v>
      </c>
      <c r="D5" s="73">
        <f>M46</f>
        <v>929.59999999999991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114</v>
      </c>
      <c r="X5" s="185"/>
      <c r="Y5" s="76"/>
    </row>
    <row r="6" spans="1:29" x14ac:dyDescent="0.3">
      <c r="A6" s="106">
        <v>5</v>
      </c>
      <c r="B6" s="64" t="str">
        <f>'Wettkampf 1'!B6</f>
        <v>Verein 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124</v>
      </c>
      <c r="X6" s="188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89" t="s">
        <v>113</v>
      </c>
      <c r="X7" s="19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9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155">
        <v>301.3</v>
      </c>
      <c r="E10" s="156"/>
      <c r="F10" s="68">
        <f>IF(E10="x","0",D10)</f>
        <v>301.3</v>
      </c>
      <c r="G10" s="69">
        <f>IF(C10=$B$2,F10,0)</f>
        <v>301.3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155">
        <v>303.5</v>
      </c>
      <c r="E11" s="156"/>
      <c r="F11" s="68">
        <f t="shared" ref="F11:F45" si="0">IF(E11="x","0",D11)</f>
        <v>303.5</v>
      </c>
      <c r="G11" s="69">
        <f t="shared" ref="G11:G45" si="1">IF(C11=$B$2,F11,0)</f>
        <v>303.5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155">
        <v>307.10000000000002</v>
      </c>
      <c r="E12" s="156"/>
      <c r="F12" s="68">
        <f t="shared" si="0"/>
        <v>307.10000000000002</v>
      </c>
      <c r="G12" s="69">
        <f t="shared" si="1"/>
        <v>307.10000000000002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155">
        <v>309</v>
      </c>
      <c r="E13" s="156"/>
      <c r="F13" s="68">
        <f t="shared" si="0"/>
        <v>309</v>
      </c>
      <c r="G13" s="69">
        <f t="shared" si="1"/>
        <v>309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155"/>
      <c r="E14" s="156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155"/>
      <c r="E15" s="156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155">
        <v>301.5</v>
      </c>
      <c r="E16" s="156"/>
      <c r="F16" s="68">
        <f t="shared" si="0"/>
        <v>301.5</v>
      </c>
      <c r="G16" s="69">
        <f t="shared" si="1"/>
        <v>0</v>
      </c>
      <c r="H16" s="69">
        <f t="shared" si="2"/>
        <v>0</v>
      </c>
      <c r="I16" s="69">
        <f t="shared" si="3"/>
        <v>301.5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155">
        <v>304.39999999999998</v>
      </c>
      <c r="E17" s="156"/>
      <c r="F17" s="68">
        <f t="shared" si="0"/>
        <v>304.39999999999998</v>
      </c>
      <c r="G17" s="69">
        <f t="shared" si="1"/>
        <v>0</v>
      </c>
      <c r="H17" s="69">
        <f t="shared" si="2"/>
        <v>0</v>
      </c>
      <c r="I17" s="69">
        <f t="shared" si="3"/>
        <v>304.39999999999998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155">
        <v>307.60000000000002</v>
      </c>
      <c r="E18" s="156"/>
      <c r="F18" s="68">
        <f t="shared" si="0"/>
        <v>307.60000000000002</v>
      </c>
      <c r="G18" s="69">
        <f t="shared" si="1"/>
        <v>0</v>
      </c>
      <c r="H18" s="69">
        <f t="shared" si="2"/>
        <v>0</v>
      </c>
      <c r="I18" s="69">
        <f t="shared" si="3"/>
        <v>307.60000000000002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155">
        <v>306.39999999999998</v>
      </c>
      <c r="E19" s="156"/>
      <c r="F19" s="68">
        <f t="shared" si="0"/>
        <v>306.39999999999998</v>
      </c>
      <c r="G19" s="69">
        <f t="shared" si="1"/>
        <v>0</v>
      </c>
      <c r="H19" s="69">
        <f t="shared" si="2"/>
        <v>0</v>
      </c>
      <c r="I19" s="69">
        <f t="shared" si="3"/>
        <v>306.39999999999998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155"/>
      <c r="E20" s="156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155"/>
      <c r="E21" s="156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155">
        <v>307.7</v>
      </c>
      <c r="E22" s="156"/>
      <c r="F22" s="68">
        <f t="shared" si="0"/>
        <v>307.7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155">
        <v>299.89999999999998</v>
      </c>
      <c r="E23" s="156"/>
      <c r="F23" s="68">
        <f t="shared" si="0"/>
        <v>299.89999999999998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299.89999999999998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155">
        <v>300.2</v>
      </c>
      <c r="E24" s="156"/>
      <c r="F24" s="68">
        <f t="shared" si="0"/>
        <v>300.2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300.2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155">
        <v>310.39999999999998</v>
      </c>
      <c r="E25" s="156"/>
      <c r="F25" s="68">
        <f t="shared" si="0"/>
        <v>310.39999999999998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155"/>
      <c r="E26" s="156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155"/>
      <c r="E27" s="156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155">
        <v>309.39999999999998</v>
      </c>
      <c r="E28" s="156"/>
      <c r="F28" s="68">
        <f t="shared" si="0"/>
        <v>309.39999999999998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155">
        <v>306.2</v>
      </c>
      <c r="E29" s="156"/>
      <c r="F29" s="68">
        <f t="shared" si="0"/>
        <v>306.2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155">
        <v>309.3</v>
      </c>
      <c r="E30" s="156"/>
      <c r="F30" s="68">
        <f t="shared" si="0"/>
        <v>309.3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155">
        <v>310.89999999999998</v>
      </c>
      <c r="E31" s="156"/>
      <c r="F31" s="68">
        <f t="shared" si="0"/>
        <v>310.89999999999998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155"/>
      <c r="E32" s="156" t="s">
        <v>121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155"/>
      <c r="E33" s="156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155"/>
      <c r="E34" s="156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155"/>
      <c r="E35" s="156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155"/>
      <c r="E36" s="156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155"/>
      <c r="E37" s="156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155"/>
      <c r="E38" s="156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155"/>
      <c r="E39" s="156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5"/>
      <c r="E40" s="156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5"/>
      <c r="E41" s="156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5"/>
      <c r="E42" s="156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5"/>
      <c r="E43" s="156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5"/>
      <c r="E44" s="156" t="s">
        <v>121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5"/>
      <c r="E45" s="156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919.6</v>
      </c>
      <c r="H46" s="69">
        <f>SUM(H10:H45)</f>
        <v>4</v>
      </c>
      <c r="I46" s="69">
        <f>LARGE(I10:I45,1)+LARGE(I10:I45,2)+LARGE(I10:I45,3)</f>
        <v>918.4</v>
      </c>
      <c r="J46" s="69">
        <f>SUM(J10:J45)</f>
        <v>4</v>
      </c>
      <c r="K46" s="69">
        <f>LARGE(K10:K45,1)+LARGE(K10:K45,2)+LARGE(K10:K45,3)</f>
        <v>918.3</v>
      </c>
      <c r="L46" s="69">
        <f>SUM(L10:L45)</f>
        <v>4</v>
      </c>
      <c r="M46" s="69">
        <f>LARGE(M10:M45,1)+LARGE(M10:M45,2)+LARGE(M10:M45,3)</f>
        <v>929.59999999999991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AD20" sqref="AD2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6" t="str">
        <f>Übersicht!G4</f>
        <v>Ostenwalde</v>
      </c>
      <c r="X1" s="186"/>
    </row>
    <row r="2" spans="1:29" x14ac:dyDescent="0.3">
      <c r="A2" s="106">
        <v>1</v>
      </c>
      <c r="B2" s="64" t="str">
        <f>'Wettkampf 1'!B2</f>
        <v>Börgerwald I</v>
      </c>
      <c r="D2" s="73">
        <f>G46</f>
        <v>920.4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Übersicht!G3</f>
        <v>06.10.</v>
      </c>
      <c r="X2" s="186"/>
    </row>
    <row r="3" spans="1:29" x14ac:dyDescent="0.3">
      <c r="A3" s="106">
        <v>2</v>
      </c>
      <c r="B3" s="64" t="str">
        <f>'Wettkampf 1'!B3</f>
        <v>Ostenwalde I</v>
      </c>
      <c r="D3" s="73">
        <f>I46</f>
        <v>899.2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Spahnharrenstätte II</v>
      </c>
      <c r="D4" s="73">
        <f>K46</f>
        <v>906.4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III</v>
      </c>
      <c r="D5" s="73">
        <f>M46</f>
        <v>927.09999999999991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126</v>
      </c>
      <c r="X5" s="185"/>
      <c r="Y5" s="76"/>
    </row>
    <row r="6" spans="1:29" x14ac:dyDescent="0.3">
      <c r="A6" s="106">
        <v>5</v>
      </c>
      <c r="B6" s="64" t="str">
        <f>'Wettkampf 1'!B6</f>
        <v>Verein 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88"/>
      <c r="X6" s="188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89" t="s">
        <v>127</v>
      </c>
      <c r="X7" s="19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9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157">
        <v>301</v>
      </c>
      <c r="E10" s="158"/>
      <c r="F10" s="68">
        <f>IF(E10="x","0",D10)</f>
        <v>301</v>
      </c>
      <c r="G10" s="69">
        <f>IF(C10=$B$2,F10,0)</f>
        <v>301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9">
        <v>98.8</v>
      </c>
      <c r="V10" s="159">
        <v>101.9</v>
      </c>
      <c r="W10" s="159">
        <v>100.3</v>
      </c>
      <c r="X10" s="87">
        <f>U10+V10+W10</f>
        <v>301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157"/>
      <c r="E11" s="158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0"/>
      <c r="V11" s="160"/>
      <c r="W11" s="160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157">
        <v>309</v>
      </c>
      <c r="E12" s="158"/>
      <c r="F12" s="68">
        <f t="shared" si="0"/>
        <v>309</v>
      </c>
      <c r="G12" s="69">
        <f t="shared" si="1"/>
        <v>309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0">
        <v>105.5</v>
      </c>
      <c r="V12" s="160">
        <v>102.8</v>
      </c>
      <c r="W12" s="160">
        <v>100.7</v>
      </c>
      <c r="X12" s="88">
        <f t="shared" si="13"/>
        <v>309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157">
        <v>310.39999999999998</v>
      </c>
      <c r="E13" s="158"/>
      <c r="F13" s="68">
        <f t="shared" si="0"/>
        <v>310.39999999999998</v>
      </c>
      <c r="G13" s="69">
        <f t="shared" si="1"/>
        <v>310.39999999999998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0">
        <v>103.5</v>
      </c>
      <c r="V13" s="160">
        <v>102.5</v>
      </c>
      <c r="W13" s="160">
        <v>104.4</v>
      </c>
      <c r="X13" s="88">
        <f t="shared" si="13"/>
        <v>310.39999999999998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157"/>
      <c r="E14" s="158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0"/>
      <c r="V14" s="160"/>
      <c r="W14" s="160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157"/>
      <c r="E15" s="158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0"/>
      <c r="V15" s="160"/>
      <c r="W15" s="160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157">
        <v>305.60000000000002</v>
      </c>
      <c r="E16" s="158"/>
      <c r="F16" s="68">
        <f t="shared" si="0"/>
        <v>305.60000000000002</v>
      </c>
      <c r="G16" s="69">
        <f t="shared" si="1"/>
        <v>0</v>
      </c>
      <c r="H16" s="69">
        <f t="shared" si="2"/>
        <v>0</v>
      </c>
      <c r="I16" s="69">
        <f t="shared" si="3"/>
        <v>305.60000000000002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0">
        <v>102</v>
      </c>
      <c r="V16" s="160">
        <v>102.5</v>
      </c>
      <c r="W16" s="160">
        <v>101.1</v>
      </c>
      <c r="X16" s="88">
        <f t="shared" si="13"/>
        <v>305.60000000000002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157">
        <v>295.3</v>
      </c>
      <c r="E17" s="158"/>
      <c r="F17" s="68">
        <f t="shared" si="0"/>
        <v>295.3</v>
      </c>
      <c r="G17" s="69">
        <f t="shared" si="1"/>
        <v>0</v>
      </c>
      <c r="H17" s="69">
        <f t="shared" si="2"/>
        <v>0</v>
      </c>
      <c r="I17" s="69">
        <f t="shared" si="3"/>
        <v>295.3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0">
        <v>98.2</v>
      </c>
      <c r="V17" s="160">
        <v>98.1</v>
      </c>
      <c r="W17" s="160">
        <v>99</v>
      </c>
      <c r="X17" s="88">
        <f t="shared" si="13"/>
        <v>295.3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157">
        <v>298.3</v>
      </c>
      <c r="E18" s="158"/>
      <c r="F18" s="68">
        <f t="shared" si="0"/>
        <v>298.3</v>
      </c>
      <c r="G18" s="69">
        <f t="shared" si="1"/>
        <v>0</v>
      </c>
      <c r="H18" s="69">
        <f t="shared" si="2"/>
        <v>0</v>
      </c>
      <c r="I18" s="69">
        <f t="shared" si="3"/>
        <v>298.3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0">
        <v>99.5</v>
      </c>
      <c r="V18" s="160">
        <v>98.7</v>
      </c>
      <c r="W18" s="160">
        <v>100.1</v>
      </c>
      <c r="X18" s="88">
        <f t="shared" si="13"/>
        <v>298.29999999999995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157">
        <v>295.10000000000002</v>
      </c>
      <c r="E19" s="158"/>
      <c r="F19" s="68">
        <f t="shared" si="0"/>
        <v>295.10000000000002</v>
      </c>
      <c r="G19" s="69">
        <f t="shared" si="1"/>
        <v>0</v>
      </c>
      <c r="H19" s="69">
        <f t="shared" si="2"/>
        <v>0</v>
      </c>
      <c r="I19" s="69">
        <f t="shared" si="3"/>
        <v>295.10000000000002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0">
        <v>98.4</v>
      </c>
      <c r="V19" s="160">
        <v>97.7</v>
      </c>
      <c r="W19" s="160">
        <v>99</v>
      </c>
      <c r="X19" s="88">
        <f t="shared" si="13"/>
        <v>295.10000000000002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157"/>
      <c r="E20" s="158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0"/>
      <c r="V20" s="160"/>
      <c r="W20" s="160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157"/>
      <c r="E21" s="158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0"/>
      <c r="V21" s="160"/>
      <c r="W21" s="160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157">
        <v>307</v>
      </c>
      <c r="E22" s="158"/>
      <c r="F22" s="68">
        <f t="shared" si="0"/>
        <v>307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0">
        <v>103.2</v>
      </c>
      <c r="V22" s="160">
        <v>102.6</v>
      </c>
      <c r="W22" s="160">
        <v>101.2</v>
      </c>
      <c r="X22" s="88">
        <f t="shared" si="13"/>
        <v>307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157">
        <v>298.5</v>
      </c>
      <c r="E23" s="158"/>
      <c r="F23" s="68">
        <f t="shared" si="0"/>
        <v>298.5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298.5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0">
        <v>100.8</v>
      </c>
      <c r="V23" s="160">
        <v>100.1</v>
      </c>
      <c r="W23" s="160">
        <v>97.6</v>
      </c>
      <c r="X23" s="88">
        <f t="shared" si="13"/>
        <v>298.5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157">
        <v>295.3</v>
      </c>
      <c r="E24" s="158"/>
      <c r="F24" s="68">
        <f t="shared" si="0"/>
        <v>295.3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295.3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0">
        <v>98.9</v>
      </c>
      <c r="V24" s="160">
        <v>98.7</v>
      </c>
      <c r="W24" s="160">
        <v>97.7</v>
      </c>
      <c r="X24" s="88">
        <f t="shared" si="13"/>
        <v>295.3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157">
        <v>300.89999999999998</v>
      </c>
      <c r="E25" s="158"/>
      <c r="F25" s="68">
        <f t="shared" si="0"/>
        <v>300.89999999999998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300.89999999999998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0">
        <v>104.1</v>
      </c>
      <c r="V25" s="160">
        <v>98.1</v>
      </c>
      <c r="W25" s="160">
        <v>98.7</v>
      </c>
      <c r="X25" s="88">
        <f t="shared" si="13"/>
        <v>300.89999999999998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157"/>
      <c r="E26" s="158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0"/>
      <c r="V26" s="160"/>
      <c r="W26" s="160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157"/>
      <c r="E27" s="158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0"/>
      <c r="V27" s="160"/>
      <c r="W27" s="160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157">
        <v>313.5</v>
      </c>
      <c r="E28" s="158"/>
      <c r="F28" s="68">
        <f t="shared" si="0"/>
        <v>313.5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0">
        <v>104.7</v>
      </c>
      <c r="V28" s="160">
        <v>103.9</v>
      </c>
      <c r="W28" s="160">
        <v>104.9</v>
      </c>
      <c r="X28" s="88">
        <f t="shared" si="13"/>
        <v>313.5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157">
        <v>307.3</v>
      </c>
      <c r="E29" s="158"/>
      <c r="F29" s="68">
        <f t="shared" si="0"/>
        <v>307.3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0">
        <v>102.3</v>
      </c>
      <c r="V29" s="160">
        <v>102.2</v>
      </c>
      <c r="W29" s="160">
        <v>102.8</v>
      </c>
      <c r="X29" s="88">
        <f t="shared" si="13"/>
        <v>307.3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157">
        <v>305.39999999999998</v>
      </c>
      <c r="E30" s="158"/>
      <c r="F30" s="68">
        <f t="shared" si="0"/>
        <v>305.39999999999998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0">
        <v>101.9</v>
      </c>
      <c r="V30" s="160">
        <v>100.6</v>
      </c>
      <c r="W30" s="160">
        <v>102.9</v>
      </c>
      <c r="X30" s="88">
        <f t="shared" si="13"/>
        <v>305.39999999999998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157">
        <v>306.3</v>
      </c>
      <c r="E31" s="158"/>
      <c r="F31" s="68">
        <f t="shared" si="0"/>
        <v>306.3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0">
        <v>102.8</v>
      </c>
      <c r="V31" s="160">
        <v>101.8</v>
      </c>
      <c r="W31" s="160">
        <v>101.7</v>
      </c>
      <c r="X31" s="88">
        <f t="shared" si="13"/>
        <v>306.3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157"/>
      <c r="E32" s="158" t="s">
        <v>121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0"/>
      <c r="V32" s="160"/>
      <c r="W32" s="160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157"/>
      <c r="E33" s="158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0"/>
      <c r="V33" s="160"/>
      <c r="W33" s="160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157"/>
      <c r="E34" s="158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0"/>
      <c r="V34" s="160"/>
      <c r="W34" s="160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157"/>
      <c r="E35" s="158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0"/>
      <c r="V35" s="160"/>
      <c r="W35" s="160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157"/>
      <c r="E36" s="158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0"/>
      <c r="V36" s="160"/>
      <c r="W36" s="160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157"/>
      <c r="E37" s="158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0"/>
      <c r="V37" s="160"/>
      <c r="W37" s="160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157"/>
      <c r="E38" s="158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0"/>
      <c r="V38" s="160"/>
      <c r="W38" s="160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157"/>
      <c r="E39" s="158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0"/>
      <c r="V39" s="160"/>
      <c r="W39" s="160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7"/>
      <c r="E40" s="158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60"/>
      <c r="V40" s="160"/>
      <c r="W40" s="160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7"/>
      <c r="E41" s="158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60"/>
      <c r="V41" s="160"/>
      <c r="W41" s="160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7"/>
      <c r="E42" s="158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60"/>
      <c r="V42" s="160"/>
      <c r="W42" s="160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7"/>
      <c r="E43" s="158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60"/>
      <c r="V43" s="160"/>
      <c r="W43" s="160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7"/>
      <c r="E44" s="158" t="s">
        <v>121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0"/>
      <c r="V44" s="160"/>
      <c r="W44" s="160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7"/>
      <c r="E45" s="158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0"/>
      <c r="V45" s="160"/>
      <c r="W45" s="160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920.4</v>
      </c>
      <c r="H46" s="69">
        <f>SUM(H10:H45)</f>
        <v>4</v>
      </c>
      <c r="I46" s="69">
        <f>LARGE(I10:I45,1)+LARGE(I10:I45,2)+LARGE(I10:I45,3)</f>
        <v>899.2</v>
      </c>
      <c r="J46" s="69">
        <f>SUM(J10:J45)</f>
        <v>4</v>
      </c>
      <c r="K46" s="69">
        <f>LARGE(K10:K45,1)+LARGE(K10:K45,2)+LARGE(K10:K45,3)</f>
        <v>906.4</v>
      </c>
      <c r="L46" s="69">
        <f>SUM(L10:L45)</f>
        <v>4</v>
      </c>
      <c r="M46" s="69">
        <f>LARGE(M10:M45,1)+LARGE(M10:M45,2)+LARGE(M10:M45,3)</f>
        <v>927.09999999999991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algorithmName="SHA-512" hashValue="rlEmuGoZdUOFoBYmmFhXugmCREkjW32/bw427K9wxIrYQfLB363d988vTq5Ixblieolf05CGANqUDV2Ymv2huw==" saltValue="5JdCtDdxKNpHq4U+kpM/g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6">
        <f>Übersicht!H4</f>
        <v>0</v>
      </c>
      <c r="X1" s="186"/>
    </row>
    <row r="2" spans="1:29" x14ac:dyDescent="0.3">
      <c r="A2" s="106">
        <v>1</v>
      </c>
      <c r="B2" s="64" t="str">
        <f>'Wettkampf 1'!B2</f>
        <v>Börgerwald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7" t="str">
        <f>Übersicht!H3</f>
        <v>20.10.</v>
      </c>
      <c r="X2" s="186"/>
    </row>
    <row r="3" spans="1:29" x14ac:dyDescent="0.3">
      <c r="A3" s="106">
        <v>2</v>
      </c>
      <c r="B3" s="64" t="str">
        <f>'Wettkampf 1'!B3</f>
        <v>Ostenwalde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Spahnharrenstätte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4"/>
      <c r="X5" s="185"/>
      <c r="Y5" s="76"/>
    </row>
    <row r="6" spans="1:29" x14ac:dyDescent="0.3">
      <c r="A6" s="106">
        <v>5</v>
      </c>
      <c r="B6" s="64" t="str">
        <f>'Wettkampf 1'!B6</f>
        <v>Verein 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8"/>
      <c r="X6" s="188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89" t="s">
        <v>65</v>
      </c>
      <c r="X7" s="19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9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6">
        <f>Übersicht!I4</f>
        <v>0</v>
      </c>
      <c r="X1" s="186"/>
    </row>
    <row r="2" spans="1:27" x14ac:dyDescent="0.3">
      <c r="A2" s="106">
        <v>1</v>
      </c>
      <c r="B2" s="64" t="str">
        <f>'Wettkampf 1'!B2</f>
        <v>Börgerwald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7" t="str">
        <f>Übersicht!I3</f>
        <v>24.11.</v>
      </c>
      <c r="X2" s="186"/>
    </row>
    <row r="3" spans="1:27" x14ac:dyDescent="0.3">
      <c r="A3" s="106">
        <v>2</v>
      </c>
      <c r="B3" s="64" t="str">
        <f>'Wettkampf 1'!B3</f>
        <v>Ostenwalde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4"/>
      <c r="X5" s="185"/>
      <c r="Y5" s="76"/>
    </row>
    <row r="6" spans="1:27" x14ac:dyDescent="0.3">
      <c r="A6" s="106">
        <v>5</v>
      </c>
      <c r="B6" s="64" t="str">
        <f>'Wettkampf 1'!B6</f>
        <v>Verein 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89" t="s">
        <v>65</v>
      </c>
      <c r="X7" s="19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6" zoomScaleNormal="100" workbookViewId="0">
      <selection activeCell="T36" sqref="T36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Übersicht!L4</f>
        <v>Börgerwald</v>
      </c>
      <c r="X1" s="186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930.7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Übersicht!L3</f>
        <v>19.01.</v>
      </c>
      <c r="X2" s="186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909.59999999999991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Spahnharrenstätte II</v>
      </c>
      <c r="C4" s="72"/>
      <c r="D4" s="73">
        <f>K46</f>
        <v>917.09999999999991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926.00000000000011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104</v>
      </c>
      <c r="X5" s="185"/>
      <c r="Y5" s="76"/>
    </row>
    <row r="6" spans="1:27" x14ac:dyDescent="0.3">
      <c r="A6" s="106">
        <v>5</v>
      </c>
      <c r="B6" s="64" t="str">
        <f>'Wettkampf 1'!B6</f>
        <v>Verein 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105</v>
      </c>
      <c r="X6" s="188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89" t="s">
        <v>104</v>
      </c>
      <c r="X7" s="19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161">
        <v>295</v>
      </c>
      <c r="E10" s="162"/>
      <c r="F10" s="68">
        <f>IF(E10="x","0",D10)</f>
        <v>295</v>
      </c>
      <c r="G10" s="69">
        <f>IF(C10=$B$2,F10,0)</f>
        <v>295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161">
        <v>313.89999999999998</v>
      </c>
      <c r="E11" s="162"/>
      <c r="F11" s="68">
        <f t="shared" ref="F11:F45" si="0">IF(E11="x","0",D11)</f>
        <v>313.89999999999998</v>
      </c>
      <c r="G11" s="69">
        <f t="shared" ref="G11:G45" si="1">IF(C11=$B$2,F11,0)</f>
        <v>313.89999999999998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161">
        <v>307.8</v>
      </c>
      <c r="E12" s="162"/>
      <c r="F12" s="68">
        <f t="shared" si="0"/>
        <v>307.8</v>
      </c>
      <c r="G12" s="69">
        <f t="shared" si="1"/>
        <v>307.8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161">
        <v>309</v>
      </c>
      <c r="E13" s="162"/>
      <c r="F13" s="68">
        <f t="shared" si="0"/>
        <v>309</v>
      </c>
      <c r="G13" s="69">
        <f t="shared" si="1"/>
        <v>309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161"/>
      <c r="E14" s="162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161"/>
      <c r="E15" s="162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161">
        <v>307.89999999999998</v>
      </c>
      <c r="E16" s="162"/>
      <c r="F16" s="68">
        <f t="shared" si="0"/>
        <v>307.89999999999998</v>
      </c>
      <c r="G16" s="69">
        <f t="shared" si="1"/>
        <v>0</v>
      </c>
      <c r="H16" s="69">
        <f t="shared" si="2"/>
        <v>0</v>
      </c>
      <c r="I16" s="69">
        <f t="shared" si="3"/>
        <v>307.89999999999998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161">
        <v>296</v>
      </c>
      <c r="E17" s="162"/>
      <c r="F17" s="68">
        <f t="shared" si="0"/>
        <v>296</v>
      </c>
      <c r="G17" s="69">
        <f t="shared" si="1"/>
        <v>0</v>
      </c>
      <c r="H17" s="69">
        <f t="shared" si="2"/>
        <v>0</v>
      </c>
      <c r="I17" s="69">
        <f t="shared" si="3"/>
        <v>296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161">
        <v>305.7</v>
      </c>
      <c r="E18" s="162"/>
      <c r="F18" s="68">
        <f t="shared" si="0"/>
        <v>305.7</v>
      </c>
      <c r="G18" s="69">
        <f t="shared" si="1"/>
        <v>0</v>
      </c>
      <c r="H18" s="69">
        <f t="shared" si="2"/>
        <v>0</v>
      </c>
      <c r="I18" s="69">
        <f t="shared" si="3"/>
        <v>305.7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161">
        <v>293.2</v>
      </c>
      <c r="E19" s="162"/>
      <c r="F19" s="68">
        <f t="shared" si="0"/>
        <v>293.2</v>
      </c>
      <c r="G19" s="69">
        <f t="shared" si="1"/>
        <v>0</v>
      </c>
      <c r="H19" s="69">
        <f t="shared" si="2"/>
        <v>0</v>
      </c>
      <c r="I19" s="69">
        <f t="shared" si="3"/>
        <v>293.2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161"/>
      <c r="E20" s="162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161"/>
      <c r="E21" s="162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161">
        <v>312</v>
      </c>
      <c r="E22" s="162"/>
      <c r="F22" s="68">
        <f t="shared" si="0"/>
        <v>312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161">
        <v>298.2</v>
      </c>
      <c r="E23" s="162"/>
      <c r="F23" s="68">
        <f t="shared" si="0"/>
        <v>298.2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298.2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161">
        <v>301.3</v>
      </c>
      <c r="E24" s="162"/>
      <c r="F24" s="68">
        <f t="shared" si="0"/>
        <v>301.3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301.3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161">
        <v>303.8</v>
      </c>
      <c r="E25" s="162"/>
      <c r="F25" s="68">
        <f t="shared" si="0"/>
        <v>303.8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161"/>
      <c r="E26" s="162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161"/>
      <c r="E27" s="162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161">
        <v>311.10000000000002</v>
      </c>
      <c r="E28" s="162"/>
      <c r="F28" s="68">
        <f t="shared" si="0"/>
        <v>311.10000000000002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161">
        <v>307.10000000000002</v>
      </c>
      <c r="E29" s="162"/>
      <c r="F29" s="68">
        <f t="shared" si="0"/>
        <v>307.10000000000002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161">
        <v>307.8</v>
      </c>
      <c r="E30" s="162"/>
      <c r="F30" s="68">
        <f t="shared" si="0"/>
        <v>307.8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161">
        <v>305.2</v>
      </c>
      <c r="E31" s="162"/>
      <c r="F31" s="68">
        <f t="shared" si="0"/>
        <v>305.2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305.2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161"/>
      <c r="E32" s="162" t="s">
        <v>121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161"/>
      <c r="E33" s="162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161"/>
      <c r="E34" s="162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161"/>
      <c r="E35" s="162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161"/>
      <c r="E36" s="162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161"/>
      <c r="E37" s="162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161"/>
      <c r="E38" s="162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161"/>
      <c r="E39" s="162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1"/>
      <c r="E40" s="162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1"/>
      <c r="E41" s="162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1"/>
      <c r="E42" s="162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1"/>
      <c r="E43" s="162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1"/>
      <c r="E44" s="162" t="s">
        <v>121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1"/>
      <c r="E45" s="162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930.7</v>
      </c>
      <c r="H46" s="69">
        <f>SUM(H10:H45)</f>
        <v>4</v>
      </c>
      <c r="I46" s="69">
        <f>LARGE(I10:I45,1)+LARGE(I10:I45,2)+LARGE(I10:I45,3)</f>
        <v>909.59999999999991</v>
      </c>
      <c r="J46" s="69">
        <f>SUM(J10:J45)</f>
        <v>4</v>
      </c>
      <c r="K46" s="69">
        <f>LARGE(K10:K45,1)+LARGE(K10:K45,2)+LARGE(K10:K45,3)</f>
        <v>917.09999999999991</v>
      </c>
      <c r="L46" s="69">
        <f>SUM(L10:L45)</f>
        <v>4</v>
      </c>
      <c r="M46" s="69">
        <f>LARGE(M10:M45,1)+LARGE(M10:M45,2)+LARGE(M10:M45,3)</f>
        <v>926.00000000000011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T42" sqref="T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Übersicht!M4</f>
        <v>Spahnharrenstätte</v>
      </c>
      <c r="X1" s="186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924.69999999999993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Übersicht!M3</f>
        <v>02.02.</v>
      </c>
      <c r="X2" s="186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916.5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Spahnharrenstätte II</v>
      </c>
      <c r="C4" s="72"/>
      <c r="D4" s="73">
        <f>K46</f>
        <v>910.4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931.99999999999989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134</v>
      </c>
      <c r="X5" s="185"/>
      <c r="Y5" s="76"/>
    </row>
    <row r="6" spans="1:27" x14ac:dyDescent="0.3">
      <c r="A6" s="106">
        <v>5</v>
      </c>
      <c r="B6" s="64" t="str">
        <f>'Wettkampf 1'!B6</f>
        <v>Verein 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122</v>
      </c>
      <c r="X6" s="188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89" t="s">
        <v>134</v>
      </c>
      <c r="X7" s="19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164"/>
      <c r="E10" s="165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164">
        <v>307.89999999999998</v>
      </c>
      <c r="E11" s="165"/>
      <c r="F11" s="68">
        <f t="shared" ref="F11:F45" si="0">IF(E11="x","0",D11)</f>
        <v>307.89999999999998</v>
      </c>
      <c r="G11" s="69">
        <f t="shared" ref="G11:G45" si="1">IF(C11=$B$2,F11,0)</f>
        <v>307.89999999999998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164">
        <v>308</v>
      </c>
      <c r="E12" s="165"/>
      <c r="F12" s="68">
        <f t="shared" si="0"/>
        <v>308</v>
      </c>
      <c r="G12" s="69">
        <f t="shared" si="1"/>
        <v>308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164">
        <v>308.8</v>
      </c>
      <c r="E13" s="165"/>
      <c r="F13" s="68">
        <f t="shared" si="0"/>
        <v>308.8</v>
      </c>
      <c r="G13" s="69">
        <f t="shared" si="1"/>
        <v>308.8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164"/>
      <c r="E14" s="165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164"/>
      <c r="E15" s="165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164">
        <v>302.89999999999998</v>
      </c>
      <c r="E16" s="165"/>
      <c r="F16" s="68">
        <f t="shared" si="0"/>
        <v>302.89999999999998</v>
      </c>
      <c r="G16" s="69">
        <f t="shared" si="1"/>
        <v>0</v>
      </c>
      <c r="H16" s="69">
        <f t="shared" si="2"/>
        <v>0</v>
      </c>
      <c r="I16" s="69">
        <f t="shared" si="3"/>
        <v>302.89999999999998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164">
        <v>287</v>
      </c>
      <c r="E17" s="165"/>
      <c r="F17" s="68">
        <f t="shared" si="0"/>
        <v>287</v>
      </c>
      <c r="G17" s="69">
        <f t="shared" si="1"/>
        <v>0</v>
      </c>
      <c r="H17" s="69">
        <f t="shared" si="2"/>
        <v>0</v>
      </c>
      <c r="I17" s="69">
        <f t="shared" si="3"/>
        <v>287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164">
        <v>309.10000000000002</v>
      </c>
      <c r="E18" s="165"/>
      <c r="F18" s="68">
        <f t="shared" si="0"/>
        <v>309.10000000000002</v>
      </c>
      <c r="G18" s="69">
        <f t="shared" si="1"/>
        <v>0</v>
      </c>
      <c r="H18" s="69">
        <f t="shared" si="2"/>
        <v>0</v>
      </c>
      <c r="I18" s="69">
        <f t="shared" si="3"/>
        <v>309.10000000000002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164">
        <v>304.5</v>
      </c>
      <c r="E19" s="165"/>
      <c r="F19" s="68">
        <f t="shared" si="0"/>
        <v>304.5</v>
      </c>
      <c r="G19" s="69">
        <f t="shared" si="1"/>
        <v>0</v>
      </c>
      <c r="H19" s="69">
        <f t="shared" si="2"/>
        <v>0</v>
      </c>
      <c r="I19" s="69">
        <f t="shared" si="3"/>
        <v>304.5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164"/>
      <c r="E20" s="165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164"/>
      <c r="E21" s="165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164">
        <v>300</v>
      </c>
      <c r="E22" s="165"/>
      <c r="F22" s="68">
        <f t="shared" si="0"/>
        <v>300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164">
        <v>286.10000000000002</v>
      </c>
      <c r="E23" s="165"/>
      <c r="F23" s="68">
        <f t="shared" si="0"/>
        <v>286.10000000000002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286.10000000000002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164">
        <v>302.7</v>
      </c>
      <c r="E24" s="165"/>
      <c r="F24" s="68">
        <f t="shared" si="0"/>
        <v>302.7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302.7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164">
        <v>307.7</v>
      </c>
      <c r="E25" s="165"/>
      <c r="F25" s="68">
        <f t="shared" si="0"/>
        <v>307.7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164"/>
      <c r="E26" s="165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164"/>
      <c r="E27" s="165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164">
        <v>307.39999999999998</v>
      </c>
      <c r="E28" s="165"/>
      <c r="F28" s="68">
        <f t="shared" si="0"/>
        <v>307.39999999999998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164">
        <v>311.39999999999998</v>
      </c>
      <c r="E29" s="165"/>
      <c r="F29" s="68">
        <f t="shared" si="0"/>
        <v>311.39999999999998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164">
        <v>308.89999999999998</v>
      </c>
      <c r="E30" s="165"/>
      <c r="F30" s="68">
        <f t="shared" si="0"/>
        <v>308.89999999999998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164">
        <v>311.7</v>
      </c>
      <c r="E31" s="165"/>
      <c r="F31" s="68">
        <f t="shared" si="0"/>
        <v>311.7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164"/>
      <c r="E32" s="165" t="s">
        <v>121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164"/>
      <c r="E33" s="165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164"/>
      <c r="E34" s="165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164"/>
      <c r="E35" s="165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164"/>
      <c r="E36" s="165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164"/>
      <c r="E37" s="165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164"/>
      <c r="E38" s="165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164"/>
      <c r="E39" s="165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4"/>
      <c r="E40" s="165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4"/>
      <c r="E41" s="165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4"/>
      <c r="E42" s="16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4"/>
      <c r="E43" s="165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4"/>
      <c r="E44" s="165" t="s">
        <v>121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4"/>
      <c r="E45" s="165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924.69999999999993</v>
      </c>
      <c r="H46" s="69">
        <f>SUM(H10:H45)</f>
        <v>4</v>
      </c>
      <c r="I46" s="69">
        <f>LARGE(I10:I45,1)+LARGE(I10:I45,2)+LARGE(I10:I45,3)</f>
        <v>916.5</v>
      </c>
      <c r="J46" s="69">
        <f>SUM(J10:J45)</f>
        <v>4</v>
      </c>
      <c r="K46" s="69">
        <f>LARGE(K10:K45,1)+LARGE(K10:K45,2)+LARGE(K10:K45,3)</f>
        <v>910.4</v>
      </c>
      <c r="L46" s="69">
        <f>SUM(L10:L45)</f>
        <v>4</v>
      </c>
      <c r="M46" s="69">
        <f>LARGE(M10:M45,1)+LARGE(M10:M45,2)+LARGE(M10:M45,3)</f>
        <v>931.99999999999989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2025-03-02T10:37:34Z</cp:lastPrinted>
  <dcterms:created xsi:type="dcterms:W3CDTF">2010-11-23T11:44:38Z</dcterms:created>
  <dcterms:modified xsi:type="dcterms:W3CDTF">2025-03-02T10:37:42Z</dcterms:modified>
</cp:coreProperties>
</file>