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1. WK\Herren\"/>
    </mc:Choice>
  </mc:AlternateContent>
  <xr:revisionPtr revIDLastSave="0" documentId="13_ncr:1_{B0422DF2-36C0-467A-84FA-E2B74090CD68}" xr6:coauthVersionLast="36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23" i="18" l="1"/>
  <c r="B2" i="18"/>
  <c r="B36" i="18"/>
  <c r="B10" i="18"/>
  <c r="B18" i="18"/>
  <c r="B14" i="18"/>
  <c r="B30" i="18"/>
  <c r="B17" i="18"/>
  <c r="B20" i="18"/>
  <c r="B21" i="18"/>
  <c r="B12" i="18"/>
  <c r="B31" i="18"/>
  <c r="B13" i="18"/>
  <c r="B22" i="18"/>
  <c r="B5" i="18"/>
  <c r="B32" i="18"/>
  <c r="B35" i="18"/>
  <c r="B25" i="18"/>
  <c r="B6" i="18"/>
  <c r="B29" i="18"/>
  <c r="B4" i="18"/>
  <c r="B3" i="18"/>
  <c r="B11" i="18"/>
  <c r="B37" i="18"/>
  <c r="B9" i="18"/>
  <c r="B26" i="18"/>
  <c r="B15" i="18"/>
  <c r="B8" i="18"/>
  <c r="B19" i="18"/>
  <c r="B34" i="18"/>
  <c r="B27" i="18"/>
  <c r="B24" i="18"/>
  <c r="B33" i="18"/>
  <c r="B28" i="18"/>
  <c r="B7" i="18"/>
  <c r="B16" i="18"/>
  <c r="Q4" i="1"/>
  <c r="P4" i="1"/>
  <c r="N4" i="1"/>
  <c r="M4" i="1"/>
  <c r="C26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8" i="21" l="1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O45" i="20" l="1"/>
  <c r="O46" i="20" s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" i="18"/>
  <c r="C21" i="18"/>
  <c r="C30" i="18"/>
  <c r="C35" i="18"/>
  <c r="C27" i="18"/>
  <c r="C4" i="18"/>
  <c r="C5" i="18"/>
  <c r="C20" i="18"/>
  <c r="C31" i="18"/>
  <c r="C7" i="18"/>
  <c r="C36" i="18"/>
  <c r="C17" i="18"/>
  <c r="C18" i="18"/>
  <c r="C37" i="18"/>
  <c r="C33" i="18"/>
  <c r="C14" i="18"/>
  <c r="C10" i="18"/>
  <c r="C25" i="18"/>
  <c r="C19" i="18"/>
  <c r="C24" i="18"/>
  <c r="C9" i="18"/>
  <c r="C23" i="18"/>
  <c r="C11" i="18"/>
  <c r="C28" i="18"/>
  <c r="C32" i="18"/>
  <c r="C22" i="18"/>
  <c r="C12" i="18"/>
  <c r="C6" i="18"/>
  <c r="C34" i="18"/>
  <c r="C13" i="18"/>
  <c r="C8" i="18"/>
  <c r="C2" i="18"/>
  <c r="C16" i="18"/>
  <c r="C29" i="18"/>
  <c r="C1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2" i="17"/>
  <c r="O40" i="17"/>
  <c r="O43" i="17"/>
  <c r="O41" i="17"/>
  <c r="O39" i="17"/>
  <c r="H44" i="17"/>
  <c r="H43" i="17"/>
  <c r="H42" i="17"/>
  <c r="H41" i="17"/>
  <c r="H40" i="17"/>
  <c r="H39" i="17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1" i="17" l="1"/>
  <c r="O23" i="17"/>
  <c r="O15" i="17"/>
  <c r="H21" i="17"/>
  <c r="O38" i="17"/>
  <c r="O30" i="17"/>
  <c r="O22" i="17"/>
  <c r="O14" i="17"/>
  <c r="O9" i="17"/>
  <c r="O37" i="17"/>
  <c r="O29" i="17"/>
  <c r="O21" i="17"/>
  <c r="O13" i="17"/>
  <c r="H38" i="17"/>
  <c r="H30" i="17"/>
  <c r="H14" i="17"/>
  <c r="H29" i="17"/>
  <c r="H37" i="17"/>
  <c r="H22" i="17"/>
  <c r="H13" i="17"/>
  <c r="H35" i="17"/>
  <c r="H27" i="17"/>
  <c r="H19" i="17"/>
  <c r="H11" i="17"/>
  <c r="O36" i="17"/>
  <c r="O28" i="17"/>
  <c r="O20" i="17"/>
  <c r="O12" i="17"/>
  <c r="H34" i="17"/>
  <c r="H26" i="17"/>
  <c r="H18" i="17"/>
  <c r="H10" i="17"/>
  <c r="O35" i="17"/>
  <c r="O27" i="17"/>
  <c r="O19" i="17"/>
  <c r="O11" i="17"/>
  <c r="H33" i="17"/>
  <c r="H25" i="17"/>
  <c r="H17" i="17"/>
  <c r="O34" i="17"/>
  <c r="O26" i="17"/>
  <c r="O18" i="17"/>
  <c r="O10" i="17"/>
  <c r="O33" i="17"/>
  <c r="O25" i="17"/>
  <c r="O17" i="17"/>
  <c r="H31" i="17"/>
  <c r="H23" i="17"/>
  <c r="H15" i="17"/>
  <c r="O32" i="17"/>
  <c r="O24" i="17"/>
  <c r="O16" i="17"/>
  <c r="H9" i="17"/>
  <c r="H36" i="17"/>
  <c r="H32" i="17"/>
  <c r="H28" i="17"/>
  <c r="H24" i="17"/>
  <c r="H20" i="17"/>
  <c r="H16" i="17"/>
  <c r="H12" i="17"/>
  <c r="K45" i="17"/>
  <c r="N45" i="17"/>
  <c r="Q54" i="1" s="1"/>
  <c r="J45" i="17"/>
  <c r="L45" i="17"/>
  <c r="O54" i="1" s="1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26" i="18"/>
  <c r="AA36" i="12"/>
  <c r="AA12" i="12"/>
  <c r="S29" i="18"/>
  <c r="S37" i="18"/>
  <c r="S4" i="18"/>
  <c r="S24" i="18"/>
  <c r="S36" i="18"/>
  <c r="S12" i="18"/>
  <c r="AA11" i="8"/>
  <c r="AA23" i="10"/>
  <c r="AA35" i="16"/>
  <c r="S30" i="18"/>
  <c r="S10" i="18"/>
  <c r="S33" i="18"/>
  <c r="S27" i="18"/>
  <c r="S31" i="18"/>
  <c r="S22" i="18"/>
  <c r="S15" i="18"/>
  <c r="S13" i="18"/>
  <c r="S14" i="18"/>
  <c r="S25" i="18"/>
  <c r="S34" i="18"/>
  <c r="S35" i="18"/>
  <c r="S18" i="18"/>
  <c r="S21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8" i="18"/>
  <c r="AA39" i="8"/>
  <c r="AA29" i="9"/>
  <c r="AA35" i="10"/>
  <c r="AA32" i="7"/>
  <c r="AA14" i="7"/>
  <c r="AA27" i="10"/>
  <c r="AA35" i="12"/>
  <c r="AA31" i="16"/>
  <c r="S11" i="18"/>
  <c r="AA20" i="9"/>
  <c r="AA35" i="9"/>
  <c r="S8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0" i="18" l="1"/>
  <c r="P5" i="18"/>
  <c r="P36" i="18"/>
  <c r="P33" i="18"/>
  <c r="P25" i="18"/>
  <c r="P23" i="18"/>
  <c r="P22" i="18"/>
  <c r="P13" i="18"/>
  <c r="P35" i="18"/>
  <c r="P20" i="18"/>
  <c r="P17" i="18"/>
  <c r="P26" i="18"/>
  <c r="P19" i="18"/>
  <c r="P11" i="18"/>
  <c r="P12" i="18"/>
  <c r="P8" i="18"/>
  <c r="P21" i="18"/>
  <c r="P4" i="18"/>
  <c r="P7" i="18"/>
  <c r="P37" i="18"/>
  <c r="P10" i="18"/>
  <c r="P9" i="18"/>
  <c r="P32" i="18"/>
  <c r="P34" i="18"/>
  <c r="P27" i="18"/>
  <c r="P24" i="18"/>
  <c r="P31" i="18"/>
  <c r="P28" i="18"/>
  <c r="P18" i="18"/>
  <c r="P6" i="18"/>
  <c r="P14" i="18"/>
  <c r="P15" i="18"/>
  <c r="P3" i="18"/>
  <c r="P2" i="18"/>
  <c r="P16" i="18"/>
  <c r="P29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3" i="18"/>
  <c r="D30" i="18"/>
  <c r="D5" i="18"/>
  <c r="D36" i="18"/>
  <c r="D33" i="18"/>
  <c r="D25" i="18"/>
  <c r="D23" i="18"/>
  <c r="D22" i="18"/>
  <c r="D2" i="18"/>
  <c r="D35" i="18"/>
  <c r="D20" i="18"/>
  <c r="D17" i="18"/>
  <c r="D26" i="18"/>
  <c r="D19" i="18"/>
  <c r="D11" i="18"/>
  <c r="D12" i="18"/>
  <c r="D3" i="18"/>
  <c r="D27" i="18"/>
  <c r="D31" i="18"/>
  <c r="D18" i="18"/>
  <c r="D14" i="18"/>
  <c r="D24" i="18"/>
  <c r="D28" i="18"/>
  <c r="D6" i="18"/>
  <c r="D21" i="18"/>
  <c r="D10" i="18"/>
  <c r="D34" i="18"/>
  <c r="D4" i="18"/>
  <c r="D9" i="18"/>
  <c r="D7" i="18"/>
  <c r="D32" i="18"/>
  <c r="D15" i="18"/>
  <c r="D37" i="18"/>
  <c r="D16" i="18"/>
  <c r="D8" i="18"/>
  <c r="D29" i="18"/>
  <c r="L3" i="18"/>
  <c r="L34" i="18"/>
  <c r="L21" i="18"/>
  <c r="L2" i="18"/>
  <c r="L13" i="18"/>
  <c r="L4" i="18"/>
  <c r="L7" i="18"/>
  <c r="L37" i="18"/>
  <c r="L10" i="18"/>
  <c r="L9" i="18"/>
  <c r="L32" i="18"/>
  <c r="L15" i="18"/>
  <c r="L30" i="18"/>
  <c r="L5" i="18"/>
  <c r="L36" i="18"/>
  <c r="L33" i="18"/>
  <c r="L25" i="18"/>
  <c r="L23" i="18"/>
  <c r="L22" i="18"/>
  <c r="L35" i="18"/>
  <c r="L20" i="18"/>
  <c r="L17" i="18"/>
  <c r="L26" i="18"/>
  <c r="L19" i="18"/>
  <c r="L11" i="18"/>
  <c r="L12" i="18"/>
  <c r="L27" i="18"/>
  <c r="L24" i="18"/>
  <c r="L31" i="18"/>
  <c r="L28" i="18"/>
  <c r="L18" i="18"/>
  <c r="L6" i="18"/>
  <c r="L14" i="18"/>
  <c r="L16" i="18"/>
  <c r="L29" i="18"/>
  <c r="L8" i="18"/>
  <c r="E3" i="18"/>
  <c r="E27" i="18"/>
  <c r="E31" i="18"/>
  <c r="E18" i="18"/>
  <c r="E14" i="18"/>
  <c r="E24" i="18"/>
  <c r="E28" i="18"/>
  <c r="E6" i="18"/>
  <c r="E34" i="18"/>
  <c r="E21" i="18"/>
  <c r="E4" i="18"/>
  <c r="E7" i="18"/>
  <c r="E37" i="18"/>
  <c r="E10" i="18"/>
  <c r="E9" i="18"/>
  <c r="E32" i="18"/>
  <c r="E15" i="18"/>
  <c r="E13" i="18"/>
  <c r="E30" i="18"/>
  <c r="E5" i="18"/>
  <c r="E36" i="18"/>
  <c r="E33" i="18"/>
  <c r="E25" i="18"/>
  <c r="E23" i="18"/>
  <c r="E22" i="18"/>
  <c r="E26" i="18"/>
  <c r="E35" i="18"/>
  <c r="E19" i="18"/>
  <c r="E20" i="18"/>
  <c r="E11" i="18"/>
  <c r="E17" i="18"/>
  <c r="E12" i="18"/>
  <c r="E8" i="18"/>
  <c r="E2" i="18"/>
  <c r="E16" i="18"/>
  <c r="E29" i="18"/>
  <c r="O21" i="18"/>
  <c r="O4" i="18"/>
  <c r="O7" i="18"/>
  <c r="O37" i="18"/>
  <c r="O10" i="18"/>
  <c r="O9" i="18"/>
  <c r="O32" i="18"/>
  <c r="O34" i="18"/>
  <c r="O30" i="18"/>
  <c r="O5" i="18"/>
  <c r="O36" i="18"/>
  <c r="O33" i="18"/>
  <c r="O25" i="18"/>
  <c r="O23" i="18"/>
  <c r="O22" i="18"/>
  <c r="O13" i="18"/>
  <c r="O3" i="18"/>
  <c r="O27" i="18"/>
  <c r="O31" i="18"/>
  <c r="O18" i="18"/>
  <c r="O14" i="18"/>
  <c r="O24" i="18"/>
  <c r="O28" i="18"/>
  <c r="O6" i="18"/>
  <c r="O15" i="18"/>
  <c r="O35" i="18"/>
  <c r="O19" i="18"/>
  <c r="O20" i="18"/>
  <c r="O11" i="18"/>
  <c r="O17" i="18"/>
  <c r="O12" i="18"/>
  <c r="O26" i="18"/>
  <c r="O8" i="18"/>
  <c r="O2" i="18"/>
  <c r="O29" i="18"/>
  <c r="O16" i="18"/>
  <c r="H30" i="18"/>
  <c r="H5" i="18"/>
  <c r="H36" i="18"/>
  <c r="H33" i="18"/>
  <c r="H25" i="18"/>
  <c r="H23" i="18"/>
  <c r="H22" i="18"/>
  <c r="H34" i="18"/>
  <c r="H35" i="18"/>
  <c r="H20" i="18"/>
  <c r="H17" i="18"/>
  <c r="H26" i="18"/>
  <c r="H19" i="18"/>
  <c r="H11" i="18"/>
  <c r="H12" i="18"/>
  <c r="H13" i="18"/>
  <c r="H3" i="18"/>
  <c r="H27" i="18"/>
  <c r="H31" i="18"/>
  <c r="H18" i="18"/>
  <c r="H14" i="18"/>
  <c r="H24" i="18"/>
  <c r="H28" i="18"/>
  <c r="H6" i="18"/>
  <c r="H7" i="18"/>
  <c r="H32" i="18"/>
  <c r="H37" i="18"/>
  <c r="H15" i="18"/>
  <c r="H21" i="18"/>
  <c r="H10" i="18"/>
  <c r="H9" i="18"/>
  <c r="H4" i="18"/>
  <c r="H16" i="18"/>
  <c r="H8" i="18"/>
  <c r="H2" i="18"/>
  <c r="H29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" i="18"/>
  <c r="F30" i="18"/>
  <c r="F5" i="18"/>
  <c r="F36" i="18"/>
  <c r="F33" i="18"/>
  <c r="F25" i="18"/>
  <c r="F23" i="18"/>
  <c r="F22" i="18"/>
  <c r="F35" i="18"/>
  <c r="F20" i="18"/>
  <c r="F17" i="18"/>
  <c r="F26" i="18"/>
  <c r="F19" i="18"/>
  <c r="F11" i="18"/>
  <c r="F12" i="18"/>
  <c r="F34" i="18"/>
  <c r="F3" i="18"/>
  <c r="F27" i="18"/>
  <c r="F31" i="18"/>
  <c r="F18" i="18"/>
  <c r="F14" i="18"/>
  <c r="F24" i="18"/>
  <c r="F28" i="18"/>
  <c r="F6" i="18"/>
  <c r="F13" i="18"/>
  <c r="F37" i="18"/>
  <c r="F15" i="18"/>
  <c r="F21" i="18"/>
  <c r="F10" i="18"/>
  <c r="F4" i="18"/>
  <c r="F9" i="18"/>
  <c r="F32" i="18"/>
  <c r="F7" i="18"/>
  <c r="F16" i="18"/>
  <c r="F29" i="18"/>
  <c r="F8" i="18"/>
  <c r="G13" i="18"/>
  <c r="G3" i="18"/>
  <c r="G27" i="18"/>
  <c r="G31" i="18"/>
  <c r="G18" i="18"/>
  <c r="G14" i="18"/>
  <c r="G24" i="18"/>
  <c r="G28" i="18"/>
  <c r="G6" i="18"/>
  <c r="G29" i="18"/>
  <c r="G21" i="18"/>
  <c r="G4" i="18"/>
  <c r="G7" i="18"/>
  <c r="G37" i="18"/>
  <c r="G10" i="18"/>
  <c r="G9" i="18"/>
  <c r="G32" i="18"/>
  <c r="G15" i="18"/>
  <c r="G30" i="18"/>
  <c r="G5" i="18"/>
  <c r="G36" i="18"/>
  <c r="G33" i="18"/>
  <c r="G25" i="18"/>
  <c r="G23" i="18"/>
  <c r="G22" i="18"/>
  <c r="G17" i="18"/>
  <c r="G12" i="18"/>
  <c r="G26" i="18"/>
  <c r="G35" i="18"/>
  <c r="G19" i="18"/>
  <c r="G20" i="18"/>
  <c r="G34" i="18"/>
  <c r="G11" i="18"/>
  <c r="G8" i="18"/>
  <c r="G16" i="18"/>
  <c r="G2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4" i="18"/>
  <c r="N30" i="18"/>
  <c r="N5" i="18"/>
  <c r="N36" i="18"/>
  <c r="N33" i="18"/>
  <c r="N25" i="18"/>
  <c r="N23" i="18"/>
  <c r="N22" i="18"/>
  <c r="N13" i="18"/>
  <c r="N35" i="18"/>
  <c r="N20" i="18"/>
  <c r="N17" i="18"/>
  <c r="N26" i="18"/>
  <c r="N19" i="18"/>
  <c r="N11" i="18"/>
  <c r="N12" i="18"/>
  <c r="N21" i="18"/>
  <c r="N4" i="18"/>
  <c r="N7" i="18"/>
  <c r="N37" i="18"/>
  <c r="N10" i="18"/>
  <c r="N9" i="18"/>
  <c r="N32" i="18"/>
  <c r="N15" i="18"/>
  <c r="N3" i="18"/>
  <c r="N14" i="18"/>
  <c r="N27" i="18"/>
  <c r="N24" i="18"/>
  <c r="N31" i="18"/>
  <c r="N28" i="18"/>
  <c r="N18" i="18"/>
  <c r="N6" i="18"/>
  <c r="N8" i="18"/>
  <c r="N16" i="18"/>
  <c r="N29" i="18"/>
  <c r="N2" i="18"/>
  <c r="Q30" i="18"/>
  <c r="Q5" i="18"/>
  <c r="Q36" i="18"/>
  <c r="Q33" i="18"/>
  <c r="Q25" i="18"/>
  <c r="Q23" i="18"/>
  <c r="Q22" i="18"/>
  <c r="Q13" i="18"/>
  <c r="Q35" i="18"/>
  <c r="Q20" i="18"/>
  <c r="Q17" i="18"/>
  <c r="Q26" i="18"/>
  <c r="Q19" i="18"/>
  <c r="Q11" i="18"/>
  <c r="Q12" i="18"/>
  <c r="Q15" i="18"/>
  <c r="Q21" i="18"/>
  <c r="Q4" i="18"/>
  <c r="Q7" i="18"/>
  <c r="Q37" i="18"/>
  <c r="Q10" i="18"/>
  <c r="Q9" i="18"/>
  <c r="Q32" i="18"/>
  <c r="Q34" i="18"/>
  <c r="Q27" i="18"/>
  <c r="Q24" i="18"/>
  <c r="Q31" i="18"/>
  <c r="Q28" i="18"/>
  <c r="Q18" i="18"/>
  <c r="Q6" i="18"/>
  <c r="Q3" i="18"/>
  <c r="Q14" i="18"/>
  <c r="Q8" i="18"/>
  <c r="Q2" i="18"/>
  <c r="Q16" i="18"/>
  <c r="Q29" i="18"/>
  <c r="M3" i="18"/>
  <c r="M27" i="18"/>
  <c r="M31" i="18"/>
  <c r="M18" i="18"/>
  <c r="M14" i="18"/>
  <c r="M24" i="18"/>
  <c r="M28" i="18"/>
  <c r="M6" i="18"/>
  <c r="M15" i="18"/>
  <c r="M21" i="18"/>
  <c r="M4" i="18"/>
  <c r="M7" i="18"/>
  <c r="M37" i="18"/>
  <c r="M10" i="18"/>
  <c r="M9" i="18"/>
  <c r="M32" i="18"/>
  <c r="M34" i="18"/>
  <c r="M35" i="18"/>
  <c r="M20" i="18"/>
  <c r="M17" i="18"/>
  <c r="M26" i="18"/>
  <c r="M19" i="18"/>
  <c r="M11" i="18"/>
  <c r="M12" i="18"/>
  <c r="M8" i="18"/>
  <c r="M30" i="18"/>
  <c r="M25" i="18"/>
  <c r="M5" i="18"/>
  <c r="M23" i="18"/>
  <c r="M36" i="18"/>
  <c r="M22" i="18"/>
  <c r="M33" i="18"/>
  <c r="M13" i="18"/>
  <c r="M2" i="18"/>
  <c r="M16" i="18"/>
  <c r="M29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2" i="19"/>
  <c r="C7" i="19"/>
  <c r="L43" i="1"/>
  <c r="C6" i="19"/>
  <c r="F40" i="1"/>
  <c r="W27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2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8" i="18"/>
  <c r="R8" i="18" s="1"/>
  <c r="T6" i="18"/>
  <c r="T2" i="18"/>
  <c r="W29" i="18"/>
  <c r="K29" i="18"/>
  <c r="K6" i="18"/>
  <c r="W6" i="18"/>
  <c r="O46" i="13"/>
  <c r="D6" i="13" s="1"/>
  <c r="R46" i="9"/>
  <c r="E7" i="9" s="1"/>
  <c r="J46" i="10"/>
  <c r="E3" i="10" s="1"/>
  <c r="N46" i="12"/>
  <c r="E5" i="12" s="1"/>
  <c r="T29" i="18"/>
  <c r="R29" i="18" s="1"/>
  <c r="E51" i="1"/>
  <c r="W8" i="18"/>
  <c r="K8" i="18"/>
  <c r="E47" i="1"/>
  <c r="K34" i="18"/>
  <c r="W34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" i="18"/>
  <c r="T16" i="18"/>
  <c r="T34" i="18"/>
  <c r="R34" i="18" s="1"/>
  <c r="L47" i="1"/>
  <c r="K16" i="18"/>
  <c r="W16" i="18"/>
  <c r="N46" i="9"/>
  <c r="E5" i="9" s="1"/>
  <c r="T13" i="18"/>
  <c r="R13" i="18" s="1"/>
  <c r="K2" i="18"/>
  <c r="W13" i="18"/>
  <c r="K1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8" i="18"/>
  <c r="R28" i="18" s="1"/>
  <c r="K17" i="18"/>
  <c r="G26" i="1"/>
  <c r="G24" i="1"/>
  <c r="M32" i="1"/>
  <c r="O20" i="1"/>
  <c r="E38" i="1"/>
  <c r="E32" i="1"/>
  <c r="H17" i="1"/>
  <c r="O35" i="1"/>
  <c r="H26" i="1"/>
  <c r="E17" i="1"/>
  <c r="K12" i="18"/>
  <c r="C4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9" i="18"/>
  <c r="T35" i="18"/>
  <c r="R35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24" i="18"/>
  <c r="W31" i="18"/>
  <c r="W36" i="18"/>
  <c r="W14" i="18"/>
  <c r="W37" i="18"/>
  <c r="K20" i="18"/>
  <c r="W26" i="18"/>
  <c r="K28" i="18"/>
  <c r="M33" i="1"/>
  <c r="G36" i="1"/>
  <c r="W21" i="18"/>
  <c r="W33" i="18"/>
  <c r="I34" i="1"/>
  <c r="K18" i="18"/>
  <c r="W23" i="18"/>
  <c r="W7" i="18"/>
  <c r="W35" i="18"/>
  <c r="W3" i="18"/>
  <c r="W19" i="18"/>
  <c r="M19" i="1"/>
  <c r="E31" i="1"/>
  <c r="T3" i="18"/>
  <c r="T17" i="18"/>
  <c r="W25" i="18"/>
  <c r="W4" i="18"/>
  <c r="W28" i="18"/>
  <c r="W30" i="18"/>
  <c r="W32" i="18"/>
  <c r="W12" i="18"/>
  <c r="T12" i="18"/>
  <c r="R12" i="18" s="1"/>
  <c r="W9" i="18"/>
  <c r="W22" i="18"/>
  <c r="G27" i="1"/>
  <c r="K24" i="18"/>
  <c r="W18" i="18"/>
  <c r="L22" i="1"/>
  <c r="T30" i="18"/>
  <c r="R30" i="18" s="1"/>
  <c r="T10" i="18"/>
  <c r="R10" i="18" s="1"/>
  <c r="T31" i="18"/>
  <c r="R31" i="18" s="1"/>
  <c r="T22" i="18"/>
  <c r="R22" i="18" s="1"/>
  <c r="T14" i="18"/>
  <c r="R14" i="18" s="1"/>
  <c r="T19" i="18"/>
  <c r="T36" i="18"/>
  <c r="R36" i="18" s="1"/>
  <c r="T32" i="18"/>
  <c r="T37" i="18"/>
  <c r="R37" i="18" s="1"/>
  <c r="T21" i="18"/>
  <c r="R21" i="18" s="1"/>
  <c r="T33" i="18"/>
  <c r="R33" i="18" s="1"/>
  <c r="L40" i="1"/>
  <c r="L25" i="1"/>
  <c r="W17" i="18"/>
  <c r="T7" i="18"/>
  <c r="T24" i="18"/>
  <c r="R24" i="18" s="1"/>
  <c r="L46" i="1"/>
  <c r="T26" i="18"/>
  <c r="R26" i="18" s="1"/>
  <c r="M22" i="1"/>
  <c r="I29" i="1"/>
  <c r="T20" i="18"/>
  <c r="W20" i="18"/>
  <c r="T15" i="18"/>
  <c r="R15" i="18" s="1"/>
  <c r="W15" i="18"/>
  <c r="T23" i="18"/>
  <c r="T18" i="18"/>
  <c r="R18" i="18" s="1"/>
  <c r="L44" i="1"/>
  <c r="T5" i="18"/>
  <c r="T25" i="18"/>
  <c r="R25" i="18" s="1"/>
  <c r="W5" i="18"/>
  <c r="T4" i="18"/>
  <c r="R4" i="18" s="1"/>
  <c r="T27" i="18"/>
  <c r="R27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1" i="18"/>
  <c r="K35" i="18"/>
  <c r="K10" i="18"/>
  <c r="M17" i="1"/>
  <c r="Q17" i="1"/>
  <c r="K37" i="18"/>
  <c r="K30" i="18"/>
  <c r="W11" i="18"/>
  <c r="K5" i="18"/>
  <c r="K9" i="18"/>
  <c r="K11" i="18"/>
  <c r="K22" i="18"/>
  <c r="K3" i="18"/>
  <c r="K32" i="18"/>
  <c r="K36" i="18"/>
  <c r="K25" i="18"/>
  <c r="K26" i="18"/>
  <c r="K33" i="18"/>
  <c r="K23" i="18"/>
  <c r="K31" i="18"/>
  <c r="K14" i="18"/>
  <c r="K15" i="18"/>
  <c r="K27" i="18"/>
  <c r="T11" i="18"/>
  <c r="R11" i="18" s="1"/>
  <c r="K7" i="18"/>
  <c r="K4" i="18"/>
  <c r="K19" i="18"/>
  <c r="P54" i="1" l="1"/>
  <c r="N54" i="1"/>
  <c r="M54" i="1"/>
  <c r="L54" i="1"/>
  <c r="I54" i="1"/>
  <c r="H54" i="1"/>
  <c r="G54" i="1"/>
  <c r="F54" i="1"/>
  <c r="E54" i="1"/>
  <c r="E3" i="19"/>
  <c r="E6" i="19"/>
  <c r="E5" i="19"/>
  <c r="E4" i="19"/>
  <c r="E7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7" i="19"/>
  <c r="D7" i="17"/>
  <c r="D6" i="17"/>
  <c r="E2" i="17"/>
  <c r="F2" i="19"/>
  <c r="I7" i="17"/>
  <c r="K3" i="19"/>
  <c r="L7" i="17"/>
  <c r="N3" i="19"/>
  <c r="F6" i="19"/>
  <c r="E5" i="17"/>
  <c r="L6" i="17"/>
  <c r="N4" i="19"/>
  <c r="D2" i="17"/>
  <c r="H3" i="19"/>
  <c r="G7" i="17"/>
  <c r="I5" i="17"/>
  <c r="K6" i="19"/>
  <c r="K7" i="19"/>
  <c r="I4" i="17"/>
  <c r="L3" i="17"/>
  <c r="N5" i="19"/>
  <c r="K2" i="19"/>
  <c r="I2" i="17"/>
  <c r="D11" i="1"/>
  <c r="G3" i="17"/>
  <c r="H5" i="19"/>
  <c r="I6" i="17"/>
  <c r="K4" i="19"/>
  <c r="N6" i="19"/>
  <c r="L5" i="17"/>
  <c r="N2" i="19"/>
  <c r="L2" i="17"/>
  <c r="D5" i="17"/>
  <c r="G4" i="17"/>
  <c r="H7" i="19"/>
  <c r="D10" i="1"/>
  <c r="H4" i="19"/>
  <c r="G6" i="17"/>
  <c r="E7" i="17"/>
  <c r="F3" i="19"/>
  <c r="G2" i="17"/>
  <c r="H2" i="19"/>
  <c r="F4" i="19"/>
  <c r="E6" i="17"/>
  <c r="N7" i="19"/>
  <c r="L4" i="17"/>
  <c r="D3" i="17"/>
  <c r="M4" i="17"/>
  <c r="O7" i="19"/>
  <c r="M6" i="17"/>
  <c r="O4" i="19"/>
  <c r="O6" i="19"/>
  <c r="M5" i="17"/>
  <c r="M3" i="17"/>
  <c r="O5" i="19"/>
  <c r="M2" i="17"/>
  <c r="O2" i="19"/>
  <c r="M7" i="17"/>
  <c r="O3" i="19"/>
  <c r="P3" i="19"/>
  <c r="N7" i="17"/>
  <c r="P6" i="19"/>
  <c r="N5" i="17"/>
  <c r="P7" i="19"/>
  <c r="N4" i="17"/>
  <c r="N2" i="17"/>
  <c r="P2" i="19"/>
  <c r="N6" i="17"/>
  <c r="P4" i="19"/>
  <c r="P5" i="19"/>
  <c r="N3" i="17"/>
  <c r="M4" i="19"/>
  <c r="K6" i="17"/>
  <c r="M6" i="19"/>
  <c r="K5" i="17"/>
  <c r="M5" i="19"/>
  <c r="K3" i="17"/>
  <c r="M2" i="19"/>
  <c r="K2" i="17"/>
  <c r="M3" i="19"/>
  <c r="K7" i="17"/>
  <c r="M7" i="19"/>
  <c r="K4" i="17"/>
  <c r="J5" i="17"/>
  <c r="L6" i="19"/>
  <c r="J2" i="17"/>
  <c r="L2" i="19"/>
  <c r="J3" i="17"/>
  <c r="L5" i="19"/>
  <c r="L4" i="19"/>
  <c r="J6" i="17"/>
  <c r="J7" i="17"/>
  <c r="L3" i="19"/>
  <c r="J4" i="17"/>
  <c r="L7" i="19"/>
  <c r="G3" i="19"/>
  <c r="F7" i="17"/>
  <c r="G6" i="19"/>
  <c r="F5" i="17"/>
  <c r="F2" i="17"/>
  <c r="G2" i="19"/>
  <c r="F4" i="17"/>
  <c r="G7" i="19"/>
  <c r="G4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O6" i="17"/>
  <c r="O2" i="17"/>
  <c r="O4" i="17"/>
  <c r="O3" i="17"/>
  <c r="H5" i="17"/>
  <c r="O5" i="17"/>
  <c r="F7" i="1"/>
  <c r="D6" i="19"/>
  <c r="J6" i="19" s="1"/>
  <c r="J34" i="18"/>
  <c r="I34" i="18" s="1"/>
  <c r="U51" i="1"/>
  <c r="J5" i="18"/>
  <c r="I5" i="18" s="1"/>
  <c r="J22" i="18"/>
  <c r="I22" i="18" s="1"/>
  <c r="J23" i="18"/>
  <c r="I23" i="18" s="1"/>
  <c r="D4" i="19"/>
  <c r="J4" i="19" s="1"/>
  <c r="J28" i="18"/>
  <c r="I28" i="18" s="1"/>
  <c r="J19" i="18"/>
  <c r="I19" i="18" s="1"/>
  <c r="J15" i="18"/>
  <c r="I15" i="18" s="1"/>
  <c r="J2" i="18"/>
  <c r="I2" i="18" s="1"/>
  <c r="D3" i="19"/>
  <c r="T3" i="19" s="1"/>
  <c r="J6" i="18"/>
  <c r="I6" i="18" s="1"/>
  <c r="U25" i="1"/>
  <c r="U47" i="1"/>
  <c r="J8" i="18"/>
  <c r="I8" i="18" s="1"/>
  <c r="J26" i="18"/>
  <c r="I26" i="18" s="1"/>
  <c r="J4" i="18"/>
  <c r="I4" i="18" s="1"/>
  <c r="J14" i="18"/>
  <c r="I14" i="18" s="1"/>
  <c r="J37" i="18"/>
  <c r="I37" i="18" s="1"/>
  <c r="J29" i="18"/>
  <c r="I29" i="18" s="1"/>
  <c r="J25" i="18"/>
  <c r="I25" i="18" s="1"/>
  <c r="J17" i="18"/>
  <c r="I17" i="18" s="1"/>
  <c r="J18" i="18"/>
  <c r="I18" i="18" s="1"/>
  <c r="J36" i="18"/>
  <c r="I36" i="18" s="1"/>
  <c r="J30" i="18"/>
  <c r="I30" i="18" s="1"/>
  <c r="J13" i="18"/>
  <c r="I13" i="18" s="1"/>
  <c r="J16" i="18"/>
  <c r="I16" i="18" s="1"/>
  <c r="U26" i="1"/>
  <c r="U46" i="1"/>
  <c r="U44" i="1"/>
  <c r="U37" i="1"/>
  <c r="U34" i="1"/>
  <c r="U30" i="1"/>
  <c r="U23" i="1"/>
  <c r="U19" i="1"/>
  <c r="U31" i="1"/>
  <c r="U50" i="1"/>
  <c r="U42" i="1"/>
  <c r="U39" i="1"/>
  <c r="J9" i="18"/>
  <c r="I9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" i="18"/>
  <c r="I3" i="18" s="1"/>
  <c r="J35" i="18"/>
  <c r="I35" i="18" s="1"/>
  <c r="J12" i="18"/>
  <c r="I12" i="18" s="1"/>
  <c r="J11" i="18"/>
  <c r="I11" i="18" s="1"/>
  <c r="J31" i="18"/>
  <c r="I31" i="18" s="1"/>
  <c r="J33" i="18"/>
  <c r="I33" i="18" s="1"/>
  <c r="J32" i="18"/>
  <c r="I32" i="18" s="1"/>
  <c r="J24" i="18"/>
  <c r="I24" i="18" s="1"/>
  <c r="J20" i="18"/>
  <c r="I20" i="18" s="1"/>
  <c r="J21" i="18"/>
  <c r="I21" i="18" s="1"/>
  <c r="J7" i="18"/>
  <c r="I7" i="18" s="1"/>
  <c r="J27" i="18"/>
  <c r="I27" i="18" s="1"/>
  <c r="J10" i="18"/>
  <c r="I10" i="18" s="1"/>
  <c r="P11" i="1"/>
  <c r="G11" i="1"/>
  <c r="C3" i="17"/>
  <c r="H3" i="17" s="1"/>
  <c r="D5" i="19"/>
  <c r="C4" i="17"/>
  <c r="H4" i="17" s="1"/>
  <c r="D7" i="19"/>
  <c r="C2" i="17"/>
  <c r="H2" i="17" s="1"/>
  <c r="D2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7" i="19"/>
  <c r="H7" i="1"/>
  <c r="H8" i="1"/>
  <c r="M7" i="1"/>
  <c r="R5" i="19"/>
  <c r="N10" i="1"/>
  <c r="N6" i="1"/>
  <c r="N7" i="1"/>
  <c r="R3" i="19"/>
  <c r="R4" i="19"/>
  <c r="R6" i="19"/>
  <c r="R2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7" i="19" l="1"/>
  <c r="Q6" i="19"/>
  <c r="R10" i="1" s="1"/>
  <c r="Q4" i="19"/>
  <c r="Q2" i="19"/>
  <c r="Q3" i="19"/>
  <c r="Q5" i="19"/>
  <c r="J52" i="1"/>
  <c r="J51" i="1"/>
  <c r="V42" i="1"/>
  <c r="V37" i="1"/>
  <c r="V36" i="1"/>
  <c r="J46" i="1"/>
  <c r="I4" i="19"/>
  <c r="J34" i="1"/>
  <c r="J35" i="1"/>
  <c r="J20" i="1"/>
  <c r="J39" i="1"/>
  <c r="J42" i="1"/>
  <c r="J50" i="1"/>
  <c r="J25" i="1"/>
  <c r="J38" i="1"/>
  <c r="J32" i="1"/>
  <c r="J18" i="1"/>
  <c r="J23" i="1"/>
  <c r="J29" i="1"/>
  <c r="J28" i="1"/>
  <c r="J48" i="1"/>
  <c r="J47" i="1"/>
  <c r="J45" i="1"/>
  <c r="J24" i="1"/>
  <c r="J22" i="1"/>
  <c r="J36" i="1"/>
  <c r="J27" i="1"/>
  <c r="J21" i="1"/>
  <c r="J44" i="1"/>
  <c r="J43" i="1"/>
  <c r="J40" i="1"/>
  <c r="J37" i="1"/>
  <c r="J33" i="1"/>
  <c r="J31" i="1"/>
  <c r="J26" i="1"/>
  <c r="J30" i="1"/>
  <c r="J49" i="1"/>
  <c r="J41" i="1"/>
  <c r="J19" i="1"/>
  <c r="I6" i="19"/>
  <c r="P2" i="17"/>
  <c r="S3" i="18"/>
  <c r="R3" i="18" s="1"/>
  <c r="S16" i="18"/>
  <c r="R16" i="18" s="1"/>
  <c r="S9" i="18"/>
  <c r="R9" i="18" s="1"/>
  <c r="S6" i="18"/>
  <c r="R6" i="18" s="1"/>
  <c r="S2" i="18"/>
  <c r="R2" i="18" s="1"/>
  <c r="S32" i="18"/>
  <c r="R32" i="18" s="1"/>
  <c r="S7" i="18"/>
  <c r="R7" i="18" s="1"/>
  <c r="S5" i="18"/>
  <c r="R5" i="18" s="1"/>
  <c r="T6" i="19"/>
  <c r="S20" i="18"/>
  <c r="R20" i="18" s="1"/>
  <c r="S23" i="18"/>
  <c r="R23" i="18" s="1"/>
  <c r="V52" i="1"/>
  <c r="V51" i="1"/>
  <c r="T4" i="19"/>
  <c r="V10" i="18"/>
  <c r="U10" i="18" s="1"/>
  <c r="J3" i="19"/>
  <c r="V29" i="1"/>
  <c r="V29" i="18"/>
  <c r="U29" i="18" s="1"/>
  <c r="V34" i="18"/>
  <c r="U34" i="18" s="1"/>
  <c r="V26" i="18"/>
  <c r="U26" i="18" s="1"/>
  <c r="V40" i="1"/>
  <c r="V26" i="1"/>
  <c r="V48" i="1"/>
  <c r="S17" i="18"/>
  <c r="R17" i="18" s="1"/>
  <c r="S19" i="18"/>
  <c r="R19" i="18" s="1"/>
  <c r="R46" i="1" s="1"/>
  <c r="O45" i="17"/>
  <c r="V31" i="18"/>
  <c r="U31" i="18" s="1"/>
  <c r="V47" i="1"/>
  <c r="V24" i="18"/>
  <c r="U24" i="18" s="1"/>
  <c r="V15" i="18"/>
  <c r="U15" i="18" s="1"/>
  <c r="V46" i="1"/>
  <c r="V30" i="18"/>
  <c r="U30" i="18" s="1"/>
  <c r="V13" i="18"/>
  <c r="U13" i="18" s="1"/>
  <c r="V18" i="18"/>
  <c r="U18" i="18" s="1"/>
  <c r="V37" i="18"/>
  <c r="U37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5" i="18"/>
  <c r="U35" i="18" s="1"/>
  <c r="V22" i="18"/>
  <c r="U22" i="18" s="1"/>
  <c r="V33" i="18"/>
  <c r="U33" i="18" s="1"/>
  <c r="V11" i="18"/>
  <c r="U11" i="18" s="1"/>
  <c r="V8" i="18"/>
  <c r="U8" i="18" s="1"/>
  <c r="V28" i="18"/>
  <c r="U28" i="18" s="1"/>
  <c r="V25" i="18"/>
  <c r="U25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7" i="19"/>
  <c r="I7" i="19" s="1"/>
  <c r="T7" i="19"/>
  <c r="E7" i="1"/>
  <c r="K7" i="1" s="1"/>
  <c r="T5" i="19"/>
  <c r="E8" i="1"/>
  <c r="K8" i="1" s="1"/>
  <c r="J5" i="19"/>
  <c r="I5" i="19" s="1"/>
  <c r="J2" i="19"/>
  <c r="I2" i="19" s="1"/>
  <c r="T2" i="19"/>
  <c r="P9" i="17"/>
  <c r="V17" i="18" s="1"/>
  <c r="U17" i="18" s="1"/>
  <c r="P4" i="17"/>
  <c r="V14" i="18" l="1"/>
  <c r="U14" i="18" s="1"/>
  <c r="R11" i="1"/>
  <c r="R9" i="1"/>
  <c r="R6" i="1"/>
  <c r="R7" i="1"/>
  <c r="R8" i="1"/>
  <c r="R51" i="1"/>
  <c r="R34" i="1"/>
  <c r="R20" i="1"/>
  <c r="R38" i="1"/>
  <c r="R43" i="1"/>
  <c r="R52" i="1"/>
  <c r="R23" i="1"/>
  <c r="R40" i="1"/>
  <c r="R35" i="1"/>
  <c r="V21" i="18"/>
  <c r="U21" i="18" s="1"/>
  <c r="R25" i="1"/>
  <c r="J10" i="1"/>
  <c r="R27" i="1"/>
  <c r="R18" i="1"/>
  <c r="R39" i="1"/>
  <c r="R44" i="1"/>
  <c r="R17" i="1"/>
  <c r="V36" i="18"/>
  <c r="U36" i="18" s="1"/>
  <c r="R19" i="1"/>
  <c r="R24" i="1"/>
  <c r="R37" i="1"/>
  <c r="R26" i="1"/>
  <c r="R28" i="1"/>
  <c r="R50" i="1"/>
  <c r="S6" i="19"/>
  <c r="J54" i="1"/>
  <c r="V12" i="18"/>
  <c r="U12" i="18" s="1"/>
  <c r="R41" i="1"/>
  <c r="R21" i="1"/>
  <c r="R42" i="1"/>
  <c r="R31" i="1"/>
  <c r="R30" i="1"/>
  <c r="R48" i="1"/>
  <c r="R49" i="1"/>
  <c r="R29" i="1"/>
  <c r="R33" i="1"/>
  <c r="R32" i="1"/>
  <c r="R22" i="1"/>
  <c r="R47" i="1"/>
  <c r="R45" i="1"/>
  <c r="R36" i="1"/>
  <c r="S5" i="19"/>
  <c r="S7" i="19"/>
  <c r="S4" i="19"/>
  <c r="I3" i="19"/>
  <c r="J7" i="1" s="1"/>
  <c r="S2" i="19"/>
  <c r="V3" i="18"/>
  <c r="U3" i="18" s="1"/>
  <c r="V6" i="18"/>
  <c r="U6" i="18" s="1"/>
  <c r="V9" i="18"/>
  <c r="U9" i="18" s="1"/>
  <c r="V32" i="18"/>
  <c r="U32" i="18" s="1"/>
  <c r="V5" i="18"/>
  <c r="U5" i="18" s="1"/>
  <c r="V7" i="18"/>
  <c r="U7" i="18" s="1"/>
  <c r="V23" i="18"/>
  <c r="U23" i="18" s="1"/>
  <c r="V2" i="18"/>
  <c r="U2" i="18" s="1"/>
  <c r="V20" i="18"/>
  <c r="U20" i="18" s="1"/>
  <c r="T34" i="1" s="1"/>
  <c r="V4" i="18"/>
  <c r="U4" i="18" s="1"/>
  <c r="V27" i="18"/>
  <c r="U27" i="18" s="1"/>
  <c r="V16" i="18"/>
  <c r="U16" i="18" s="1"/>
  <c r="U9" i="1"/>
  <c r="V19" i="18"/>
  <c r="U19" i="18" s="1"/>
  <c r="P45" i="17"/>
  <c r="K13" i="1"/>
  <c r="U10" i="1"/>
  <c r="U7" i="1"/>
  <c r="U11" i="1"/>
  <c r="U8" i="1"/>
  <c r="U6" i="1"/>
  <c r="S13" i="1"/>
  <c r="J8" i="1"/>
  <c r="J11" i="1"/>
  <c r="E13" i="1"/>
  <c r="T46" i="1" l="1"/>
  <c r="T18" i="1"/>
  <c r="T51" i="1"/>
  <c r="T52" i="1"/>
  <c r="T38" i="1"/>
  <c r="T20" i="1"/>
  <c r="T23" i="1"/>
  <c r="T43" i="1"/>
  <c r="T26" i="1"/>
  <c r="T39" i="1"/>
  <c r="T25" i="1"/>
  <c r="T10" i="1"/>
  <c r="J9" i="1"/>
  <c r="T11" i="1"/>
  <c r="T7" i="1"/>
  <c r="T49" i="1"/>
  <c r="T45" i="1"/>
  <c r="T24" i="1"/>
  <c r="T9" i="1"/>
  <c r="T8" i="1"/>
  <c r="T50" i="1"/>
  <c r="T37" i="1"/>
  <c r="T48" i="1"/>
  <c r="T31" i="1"/>
  <c r="T41" i="1"/>
  <c r="T47" i="1"/>
  <c r="R54" i="1"/>
  <c r="T28" i="1"/>
  <c r="T40" i="1"/>
  <c r="T19" i="1"/>
  <c r="T35" i="1"/>
  <c r="T33" i="1"/>
  <c r="T42" i="1"/>
  <c r="T27" i="1"/>
  <c r="T22" i="1"/>
  <c r="T36" i="1"/>
  <c r="T32" i="1"/>
  <c r="T29" i="1"/>
  <c r="T21" i="1"/>
  <c r="T44" i="1"/>
  <c r="T3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<sst xmlns="http://schemas.openxmlformats.org/spreadsheetml/2006/main" count="663" uniqueCount="146">
  <si>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</si>
  <si>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</si>
  <si>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</si>
  <si>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</si>
  <si>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</si>
  <si>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</si>
  <si>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</si>
  <si>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</si>
  <si>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</si>
  <si>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</si>
  <si>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</si>
  <si>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</si>
  <si>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</si>
  <si>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</si>
  <si>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</si>
  <si>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</si>
  <si>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</si>
  <si>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</si>
  <si>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</si>
  <si>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</si>
  <si>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</si>
  <si>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</si>
  <si>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</si>
  <si>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</si>
  <si>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</si>
  <si>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</si>
  <si>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</si>
  <si>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</si>
  <si>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</si>
  <si>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</si>
  <si>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</si>
  <si>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</si>
  <si>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</si>
  <si>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</si>
  <si>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</si>
  <si>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</si>
  <si>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</si>
  <si>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</si>
  <si>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</si>
  <si>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</si>
  <si>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</si>
  <si>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</si>
  <si>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</si>
  <si>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</si>
  <si>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</si>
  <si>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</si>
  <si>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</si>
  <si>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</si>
  <si>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</si>
  <si>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</si>
  <si>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</si>
  <si>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</si>
  <si>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</si>
  <si>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</si>
  <si>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</si>
  <si>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</si>
  <si>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</si>
  <si>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</si>
  <si>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</si>
  <si>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</si>
  <si>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</si>
  <si>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</si>
  <si>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</si>
  <si>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</si>
  <si>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</si>
  <si>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</si>
  <si>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</si>
  <si>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</si>
  <si>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Luftpistole</t>
  </si>
  <si>
    <t>25.08.</t>
  </si>
  <si>
    <t>08.09.</t>
  </si>
  <si>
    <t>22.09.</t>
  </si>
  <si>
    <t>06.10.</t>
  </si>
  <si>
    <t>20.10.</t>
  </si>
  <si>
    <t>24.11.</t>
  </si>
  <si>
    <t>Neuvrees</t>
  </si>
  <si>
    <t>Rastdorf</t>
  </si>
  <si>
    <t>Börger</t>
  </si>
  <si>
    <t>Esterwegen</t>
  </si>
  <si>
    <t>Börgerwald</t>
  </si>
  <si>
    <t>Spahnharrenstätte</t>
  </si>
  <si>
    <t>Neuvrees I</t>
  </si>
  <si>
    <t>Rastdorf III</t>
  </si>
  <si>
    <t>Börger II</t>
  </si>
  <si>
    <t>Esterwegen III</t>
  </si>
  <si>
    <t>Börgerwald II</t>
  </si>
  <si>
    <t>Spahnharrenstätte II</t>
  </si>
  <si>
    <t>Janßen Markus</t>
  </si>
  <si>
    <t>01705453583</t>
  </si>
  <si>
    <t>Rolfes Wilhelm</t>
  </si>
  <si>
    <t>Steenken Klaus</t>
  </si>
  <si>
    <t>Breyer Wilfried</t>
  </si>
  <si>
    <t>Thyen Werner</t>
  </si>
  <si>
    <t>x</t>
  </si>
  <si>
    <t>Peters Carsten</t>
  </si>
  <si>
    <t>Wotte Robert</t>
  </si>
  <si>
    <t>Müller Helmut</t>
  </si>
  <si>
    <t>Bookjans Günther</t>
  </si>
  <si>
    <t>Meer Michael</t>
  </si>
  <si>
    <t>Zdralik Ingo</t>
  </si>
  <si>
    <t>Goldenstein Uwe</t>
  </si>
  <si>
    <t>Eckmann Mark</t>
  </si>
  <si>
    <t>Schulz Simon</t>
  </si>
  <si>
    <t>Schwarte Hermann</t>
  </si>
  <si>
    <t>Jungsthoefel Markus</t>
  </si>
  <si>
    <t>Aldfeld Helmut</t>
  </si>
  <si>
    <t>Schulte Mathias</t>
  </si>
  <si>
    <t>Middendorf Peter</t>
  </si>
  <si>
    <t>Meibers Michael</t>
  </si>
  <si>
    <t>Heidemann Jürgen</t>
  </si>
  <si>
    <t>Lindemann Gerd</t>
  </si>
  <si>
    <t>Hanenkamp Andre</t>
  </si>
  <si>
    <t>Antons Mathias</t>
  </si>
  <si>
    <t>Schröer Friedhelm</t>
  </si>
  <si>
    <t>Sebers Tobias</t>
  </si>
  <si>
    <t>Hanneken Moritz</t>
  </si>
  <si>
    <t>Speeker Dietmar</t>
  </si>
  <si>
    <t>Will Achim</t>
  </si>
  <si>
    <t>Meyer Dirk</t>
  </si>
  <si>
    <t>Micksch Heiko</t>
  </si>
  <si>
    <t>Michael Meer</t>
  </si>
  <si>
    <t>059569269838</t>
  </si>
  <si>
    <t>R.Wotte</t>
  </si>
  <si>
    <t>Zdralik</t>
  </si>
  <si>
    <t>01713283862</t>
  </si>
  <si>
    <t>Walker Stefan</t>
  </si>
  <si>
    <t>Hahnenkamp Ulrich</t>
  </si>
  <si>
    <t>Antons, Mathis</t>
  </si>
  <si>
    <t>015252103868</t>
  </si>
  <si>
    <t>Achim Will</t>
  </si>
  <si>
    <t>X</t>
  </si>
  <si>
    <t>19.01.</t>
  </si>
  <si>
    <t>02.02.</t>
  </si>
  <si>
    <t>16.02.</t>
  </si>
  <si>
    <t>02.03.</t>
  </si>
  <si>
    <t>16.03.</t>
  </si>
  <si>
    <t>30.03.</t>
  </si>
  <si>
    <t>Michael Meibers</t>
  </si>
  <si>
    <t>Lindemann Rita</t>
  </si>
  <si>
    <t>Hahnenkamp Markus</t>
  </si>
  <si>
    <t>Olliges Kai</t>
  </si>
  <si>
    <t>M.Meer</t>
  </si>
  <si>
    <t>015226250201</t>
  </si>
  <si>
    <t>F.Sommerfeld</t>
  </si>
  <si>
    <t xml:space="preserve"> </t>
  </si>
  <si>
    <t>Mathis Antons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</si>
</sst>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7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257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2F000000}"/>
    <cellStyle name="Komma 2 2 2 2 2" xfId="32" xr:uid="{00000000-0005-0000-0000-00002F000000}"/>
    <cellStyle name="Komma 2 2 2 2 2 2" xfId="64" xr:uid="{00000000-0005-0000-0000-00002F000000}"/>
    <cellStyle name="Komma 2 2 2 2 2 2 2" xfId="128" xr:uid="{00000000-0005-0000-0000-00002F000000}"/>
    <cellStyle name="Komma 2 2 2 2 2 2 2 2" xfId="256" xr:uid="{00000000-0005-0000-0000-00002F000000}"/>
    <cellStyle name="Komma 2 2 2 2 2 2 3" xfId="192" xr:uid="{00000000-0005-0000-0000-00002F000000}"/>
    <cellStyle name="Komma 2 2 2 2 2 3" xfId="96" xr:uid="{00000000-0005-0000-0000-00002F000000}"/>
    <cellStyle name="Komma 2 2 2 2 2 3 2" xfId="224" xr:uid="{00000000-0005-0000-0000-00002F000000}"/>
    <cellStyle name="Komma 2 2 2 2 2 4" xfId="160" xr:uid="{00000000-0005-0000-0000-00002F000000}"/>
    <cellStyle name="Komma 2 2 2 2 3" xfId="48" xr:uid="{00000000-0005-0000-0000-00002F000000}"/>
    <cellStyle name="Komma 2 2 2 2 3 2" xfId="112" xr:uid="{00000000-0005-0000-0000-00002F000000}"/>
    <cellStyle name="Komma 2 2 2 2 3 2 2" xfId="240" xr:uid="{00000000-0005-0000-0000-00002F000000}"/>
    <cellStyle name="Komma 2 2 2 2 3 3" xfId="176" xr:uid="{00000000-0005-0000-0000-00002F000000}"/>
    <cellStyle name="Komma 2 2 2 2 4" xfId="80" xr:uid="{00000000-0005-0000-0000-00002F000000}"/>
    <cellStyle name="Komma 2 2 2 2 4 2" xfId="208" xr:uid="{00000000-0005-0000-0000-00002F000000}"/>
    <cellStyle name="Komma 2 2 2 2 5" xfId="144" xr:uid="{00000000-0005-0000-0000-00002F000000}"/>
    <cellStyle name="Komma 2 2 2 3" xfId="24" xr:uid="{00000000-0005-0000-0000-00002F000000}"/>
    <cellStyle name="Komma 2 2 2 3 2" xfId="56" xr:uid="{00000000-0005-0000-0000-00002F000000}"/>
    <cellStyle name="Komma 2 2 2 3 2 2" xfId="120" xr:uid="{00000000-0005-0000-0000-00002F000000}"/>
    <cellStyle name="Komma 2 2 2 3 2 2 2" xfId="248" xr:uid="{00000000-0005-0000-0000-00002F000000}"/>
    <cellStyle name="Komma 2 2 2 3 2 3" xfId="184" xr:uid="{00000000-0005-0000-0000-00002F000000}"/>
    <cellStyle name="Komma 2 2 2 3 3" xfId="88" xr:uid="{00000000-0005-0000-0000-00002F000000}"/>
    <cellStyle name="Komma 2 2 2 3 3 2" xfId="216" xr:uid="{00000000-0005-0000-0000-00002F000000}"/>
    <cellStyle name="Komma 2 2 2 3 4" xfId="152" xr:uid="{00000000-0005-0000-0000-00002F000000}"/>
    <cellStyle name="Komma 2 2 2 4" xfId="40" xr:uid="{00000000-0005-0000-0000-00002F000000}"/>
    <cellStyle name="Komma 2 2 2 4 2" xfId="104" xr:uid="{00000000-0005-0000-0000-00002F000000}"/>
    <cellStyle name="Komma 2 2 2 4 2 2" xfId="232" xr:uid="{00000000-0005-0000-0000-00002F000000}"/>
    <cellStyle name="Komma 2 2 2 4 3" xfId="168" xr:uid="{00000000-0005-0000-0000-00002F000000}"/>
    <cellStyle name="Komma 2 2 2 5" xfId="72" xr:uid="{00000000-0005-0000-0000-00002F000000}"/>
    <cellStyle name="Komma 2 2 2 5 2" xfId="200" xr:uid="{00000000-0005-0000-0000-00002F000000}"/>
    <cellStyle name="Komma 2 2 2 6" xfId="136" xr:uid="{00000000-0005-0000-0000-00002F000000}"/>
    <cellStyle name="Komma 2 2 3" xfId="12" xr:uid="{00000000-0005-0000-0000-00002F000000}"/>
    <cellStyle name="Komma 2 2 3 2" xfId="28" xr:uid="{00000000-0005-0000-0000-00002F000000}"/>
    <cellStyle name="Komma 2 2 3 2 2" xfId="60" xr:uid="{00000000-0005-0000-0000-00002F000000}"/>
    <cellStyle name="Komma 2 2 3 2 2 2" xfId="124" xr:uid="{00000000-0005-0000-0000-00002F000000}"/>
    <cellStyle name="Komma 2 2 3 2 2 2 2" xfId="252" xr:uid="{00000000-0005-0000-0000-00002F000000}"/>
    <cellStyle name="Komma 2 2 3 2 2 3" xfId="188" xr:uid="{00000000-0005-0000-0000-00002F000000}"/>
    <cellStyle name="Komma 2 2 3 2 3" xfId="92" xr:uid="{00000000-0005-0000-0000-00002F000000}"/>
    <cellStyle name="Komma 2 2 3 2 3 2" xfId="220" xr:uid="{00000000-0005-0000-0000-00002F000000}"/>
    <cellStyle name="Komma 2 2 3 2 4" xfId="156" xr:uid="{00000000-0005-0000-0000-00002F000000}"/>
    <cellStyle name="Komma 2 2 3 3" xfId="44" xr:uid="{00000000-0005-0000-0000-00002F000000}"/>
    <cellStyle name="Komma 2 2 3 3 2" xfId="108" xr:uid="{00000000-0005-0000-0000-00002F000000}"/>
    <cellStyle name="Komma 2 2 3 3 2 2" xfId="236" xr:uid="{00000000-0005-0000-0000-00002F000000}"/>
    <cellStyle name="Komma 2 2 3 3 3" xfId="172" xr:uid="{00000000-0005-0000-0000-00002F000000}"/>
    <cellStyle name="Komma 2 2 3 4" xfId="76" xr:uid="{00000000-0005-0000-0000-00002F000000}"/>
    <cellStyle name="Komma 2 2 3 4 2" xfId="204" xr:uid="{00000000-0005-0000-0000-00002F000000}"/>
    <cellStyle name="Komma 2 2 3 5" xfId="140" xr:uid="{00000000-0005-0000-0000-00002F000000}"/>
    <cellStyle name="Komma 2 2 4" xfId="20" xr:uid="{00000000-0005-0000-0000-00002F000000}"/>
    <cellStyle name="Komma 2 2 4 2" xfId="52" xr:uid="{00000000-0005-0000-0000-00002F000000}"/>
    <cellStyle name="Komma 2 2 4 2 2" xfId="116" xr:uid="{00000000-0005-0000-0000-00002F000000}"/>
    <cellStyle name="Komma 2 2 4 2 2 2" xfId="244" xr:uid="{00000000-0005-0000-0000-00002F000000}"/>
    <cellStyle name="Komma 2 2 4 2 3" xfId="180" xr:uid="{00000000-0005-0000-0000-00002F000000}"/>
    <cellStyle name="Komma 2 2 4 3" xfId="84" xr:uid="{00000000-0005-0000-0000-00002F000000}"/>
    <cellStyle name="Komma 2 2 4 3 2" xfId="212" xr:uid="{00000000-0005-0000-0000-00002F000000}"/>
    <cellStyle name="Komma 2 2 4 4" xfId="148" xr:uid="{00000000-0005-0000-0000-00002F000000}"/>
    <cellStyle name="Komma 2 2 5" xfId="36" xr:uid="{00000000-0005-0000-0000-00002F000000}"/>
    <cellStyle name="Komma 2 2 5 2" xfId="100" xr:uid="{00000000-0005-0000-0000-00002F000000}"/>
    <cellStyle name="Komma 2 2 5 2 2" xfId="228" xr:uid="{00000000-0005-0000-0000-00002F000000}"/>
    <cellStyle name="Komma 2 2 5 3" xfId="164" xr:uid="{00000000-0005-0000-0000-00002F000000}"/>
    <cellStyle name="Komma 2 2 6" xfId="68" xr:uid="{00000000-0005-0000-0000-00002F000000}"/>
    <cellStyle name="Komma 2 2 6 2" xfId="196" xr:uid="{00000000-0005-0000-0000-00002F000000}"/>
    <cellStyle name="Komma 2 2 7" xfId="132" xr:uid="{00000000-0005-0000-0000-00002F000000}"/>
    <cellStyle name="Komma 2 3" xfId="6" xr:uid="{00000000-0005-0000-0000-00002F000000}"/>
    <cellStyle name="Komma 2 3 2" xfId="14" xr:uid="{00000000-0005-0000-0000-00002F000000}"/>
    <cellStyle name="Komma 2 3 2 2" xfId="30" xr:uid="{00000000-0005-0000-0000-00002F000000}"/>
    <cellStyle name="Komma 2 3 2 2 2" xfId="62" xr:uid="{00000000-0005-0000-0000-00002F000000}"/>
    <cellStyle name="Komma 2 3 2 2 2 2" xfId="126" xr:uid="{00000000-0005-0000-0000-00002F000000}"/>
    <cellStyle name="Komma 2 3 2 2 2 2 2" xfId="254" xr:uid="{00000000-0005-0000-0000-00002F000000}"/>
    <cellStyle name="Komma 2 3 2 2 2 3" xfId="190" xr:uid="{00000000-0005-0000-0000-00002F000000}"/>
    <cellStyle name="Komma 2 3 2 2 3" xfId="94" xr:uid="{00000000-0005-0000-0000-00002F000000}"/>
    <cellStyle name="Komma 2 3 2 2 3 2" xfId="222" xr:uid="{00000000-0005-0000-0000-00002F000000}"/>
    <cellStyle name="Komma 2 3 2 2 4" xfId="158" xr:uid="{00000000-0005-0000-0000-00002F000000}"/>
    <cellStyle name="Komma 2 3 2 3" xfId="46" xr:uid="{00000000-0005-0000-0000-00002F000000}"/>
    <cellStyle name="Komma 2 3 2 3 2" xfId="110" xr:uid="{00000000-0005-0000-0000-00002F000000}"/>
    <cellStyle name="Komma 2 3 2 3 2 2" xfId="238" xr:uid="{00000000-0005-0000-0000-00002F000000}"/>
    <cellStyle name="Komma 2 3 2 3 3" xfId="174" xr:uid="{00000000-0005-0000-0000-00002F000000}"/>
    <cellStyle name="Komma 2 3 2 4" xfId="78" xr:uid="{00000000-0005-0000-0000-00002F000000}"/>
    <cellStyle name="Komma 2 3 2 4 2" xfId="206" xr:uid="{00000000-0005-0000-0000-00002F000000}"/>
    <cellStyle name="Komma 2 3 2 5" xfId="142" xr:uid="{00000000-0005-0000-0000-00002F000000}"/>
    <cellStyle name="Komma 2 3 3" xfId="22" xr:uid="{00000000-0005-0000-0000-00002F000000}"/>
    <cellStyle name="Komma 2 3 3 2" xfId="54" xr:uid="{00000000-0005-0000-0000-00002F000000}"/>
    <cellStyle name="Komma 2 3 3 2 2" xfId="118" xr:uid="{00000000-0005-0000-0000-00002F000000}"/>
    <cellStyle name="Komma 2 3 3 2 2 2" xfId="246" xr:uid="{00000000-0005-0000-0000-00002F000000}"/>
    <cellStyle name="Komma 2 3 3 2 3" xfId="182" xr:uid="{00000000-0005-0000-0000-00002F000000}"/>
    <cellStyle name="Komma 2 3 3 3" xfId="86" xr:uid="{00000000-0005-0000-0000-00002F000000}"/>
    <cellStyle name="Komma 2 3 3 3 2" xfId="214" xr:uid="{00000000-0005-0000-0000-00002F000000}"/>
    <cellStyle name="Komma 2 3 3 4" xfId="150" xr:uid="{00000000-0005-0000-0000-00002F000000}"/>
    <cellStyle name="Komma 2 3 4" xfId="38" xr:uid="{00000000-0005-0000-0000-00002F000000}"/>
    <cellStyle name="Komma 2 3 4 2" xfId="102" xr:uid="{00000000-0005-0000-0000-00002F000000}"/>
    <cellStyle name="Komma 2 3 4 2 2" xfId="230" xr:uid="{00000000-0005-0000-0000-00002F000000}"/>
    <cellStyle name="Komma 2 3 4 3" xfId="166" xr:uid="{00000000-0005-0000-0000-00002F000000}"/>
    <cellStyle name="Komma 2 3 5" xfId="70" xr:uid="{00000000-0005-0000-0000-00002F000000}"/>
    <cellStyle name="Komma 2 3 5 2" xfId="198" xr:uid="{00000000-0005-0000-0000-00002F000000}"/>
    <cellStyle name="Komma 2 3 6" xfId="134" xr:uid="{00000000-0005-0000-0000-00002F000000}"/>
    <cellStyle name="Komma 2 4" xfId="10" xr:uid="{00000000-0005-0000-0000-00002F000000}"/>
    <cellStyle name="Komma 2 4 2" xfId="26" xr:uid="{00000000-0005-0000-0000-00002F000000}"/>
    <cellStyle name="Komma 2 4 2 2" xfId="58" xr:uid="{00000000-0005-0000-0000-00002F000000}"/>
    <cellStyle name="Komma 2 4 2 2 2" xfId="122" xr:uid="{00000000-0005-0000-0000-00002F000000}"/>
    <cellStyle name="Komma 2 4 2 2 2 2" xfId="250" xr:uid="{00000000-0005-0000-0000-00002F000000}"/>
    <cellStyle name="Komma 2 4 2 2 3" xfId="186" xr:uid="{00000000-0005-0000-0000-00002F000000}"/>
    <cellStyle name="Komma 2 4 2 3" xfId="90" xr:uid="{00000000-0005-0000-0000-00002F000000}"/>
    <cellStyle name="Komma 2 4 2 3 2" xfId="218" xr:uid="{00000000-0005-0000-0000-00002F000000}"/>
    <cellStyle name="Komma 2 4 2 4" xfId="154" xr:uid="{00000000-0005-0000-0000-00002F000000}"/>
    <cellStyle name="Komma 2 4 3" xfId="42" xr:uid="{00000000-0005-0000-0000-00002F000000}"/>
    <cellStyle name="Komma 2 4 3 2" xfId="106" xr:uid="{00000000-0005-0000-0000-00002F000000}"/>
    <cellStyle name="Komma 2 4 3 2 2" xfId="234" xr:uid="{00000000-0005-0000-0000-00002F000000}"/>
    <cellStyle name="Komma 2 4 3 3" xfId="170" xr:uid="{00000000-0005-0000-0000-00002F000000}"/>
    <cellStyle name="Komma 2 4 4" xfId="74" xr:uid="{00000000-0005-0000-0000-00002F000000}"/>
    <cellStyle name="Komma 2 4 4 2" xfId="202" xr:uid="{00000000-0005-0000-0000-00002F000000}"/>
    <cellStyle name="Komma 2 4 5" xfId="138" xr:uid="{00000000-0005-0000-0000-00002F000000}"/>
    <cellStyle name="Komma 2 5" xfId="18" xr:uid="{00000000-0005-0000-0000-00002F000000}"/>
    <cellStyle name="Komma 2 5 2" xfId="50" xr:uid="{00000000-0005-0000-0000-00002F000000}"/>
    <cellStyle name="Komma 2 5 2 2" xfId="114" xr:uid="{00000000-0005-0000-0000-00002F000000}"/>
    <cellStyle name="Komma 2 5 2 2 2" xfId="242" xr:uid="{00000000-0005-0000-0000-00002F000000}"/>
    <cellStyle name="Komma 2 5 2 3" xfId="178" xr:uid="{00000000-0005-0000-0000-00002F000000}"/>
    <cellStyle name="Komma 2 5 3" xfId="82" xr:uid="{00000000-0005-0000-0000-00002F000000}"/>
    <cellStyle name="Komma 2 5 3 2" xfId="210" xr:uid="{00000000-0005-0000-0000-00002F000000}"/>
    <cellStyle name="Komma 2 5 4" xfId="146" xr:uid="{00000000-0005-0000-0000-00002F000000}"/>
    <cellStyle name="Komma 2 6" xfId="34" xr:uid="{00000000-0005-0000-0000-00002F000000}"/>
    <cellStyle name="Komma 2 6 2" xfId="98" xr:uid="{00000000-0005-0000-0000-00002F000000}"/>
    <cellStyle name="Komma 2 6 2 2" xfId="226" xr:uid="{00000000-0005-0000-0000-00002F000000}"/>
    <cellStyle name="Komma 2 6 3" xfId="162" xr:uid="{00000000-0005-0000-0000-00002F000000}"/>
    <cellStyle name="Komma 2 7" xfId="66" xr:uid="{00000000-0005-0000-0000-00002F000000}"/>
    <cellStyle name="Komma 2 7 2" xfId="194" xr:uid="{00000000-0005-0000-0000-00002F000000}"/>
    <cellStyle name="Komma 2 8" xfId="130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30000000}"/>
    <cellStyle name="Komma 3 2 2 2 2" xfId="63" xr:uid="{00000000-0005-0000-0000-000030000000}"/>
    <cellStyle name="Komma 3 2 2 2 2 2" xfId="127" xr:uid="{00000000-0005-0000-0000-000030000000}"/>
    <cellStyle name="Komma 3 2 2 2 2 2 2" xfId="255" xr:uid="{00000000-0005-0000-0000-000030000000}"/>
    <cellStyle name="Komma 3 2 2 2 2 3" xfId="191" xr:uid="{00000000-0005-0000-0000-000030000000}"/>
    <cellStyle name="Komma 3 2 2 2 3" xfId="95" xr:uid="{00000000-0005-0000-0000-000030000000}"/>
    <cellStyle name="Komma 3 2 2 2 3 2" xfId="223" xr:uid="{00000000-0005-0000-0000-000030000000}"/>
    <cellStyle name="Komma 3 2 2 2 4" xfId="159" xr:uid="{00000000-0005-0000-0000-000030000000}"/>
    <cellStyle name="Komma 3 2 2 3" xfId="47" xr:uid="{00000000-0005-0000-0000-000030000000}"/>
    <cellStyle name="Komma 3 2 2 3 2" xfId="111" xr:uid="{00000000-0005-0000-0000-000030000000}"/>
    <cellStyle name="Komma 3 2 2 3 2 2" xfId="239" xr:uid="{00000000-0005-0000-0000-000030000000}"/>
    <cellStyle name="Komma 3 2 2 3 3" xfId="175" xr:uid="{00000000-0005-0000-0000-000030000000}"/>
    <cellStyle name="Komma 3 2 2 4" xfId="79" xr:uid="{00000000-0005-0000-0000-000030000000}"/>
    <cellStyle name="Komma 3 2 2 4 2" xfId="207" xr:uid="{00000000-0005-0000-0000-000030000000}"/>
    <cellStyle name="Komma 3 2 2 5" xfId="143" xr:uid="{00000000-0005-0000-0000-000030000000}"/>
    <cellStyle name="Komma 3 2 3" xfId="23" xr:uid="{00000000-0005-0000-0000-000030000000}"/>
    <cellStyle name="Komma 3 2 3 2" xfId="55" xr:uid="{00000000-0005-0000-0000-000030000000}"/>
    <cellStyle name="Komma 3 2 3 2 2" xfId="119" xr:uid="{00000000-0005-0000-0000-000030000000}"/>
    <cellStyle name="Komma 3 2 3 2 2 2" xfId="247" xr:uid="{00000000-0005-0000-0000-000030000000}"/>
    <cellStyle name="Komma 3 2 3 2 3" xfId="183" xr:uid="{00000000-0005-0000-0000-000030000000}"/>
    <cellStyle name="Komma 3 2 3 3" xfId="87" xr:uid="{00000000-0005-0000-0000-000030000000}"/>
    <cellStyle name="Komma 3 2 3 3 2" xfId="215" xr:uid="{00000000-0005-0000-0000-000030000000}"/>
    <cellStyle name="Komma 3 2 3 4" xfId="151" xr:uid="{00000000-0005-0000-0000-000030000000}"/>
    <cellStyle name="Komma 3 2 4" xfId="39" xr:uid="{00000000-0005-0000-0000-000030000000}"/>
    <cellStyle name="Komma 3 2 4 2" xfId="103" xr:uid="{00000000-0005-0000-0000-000030000000}"/>
    <cellStyle name="Komma 3 2 4 2 2" xfId="231" xr:uid="{00000000-0005-0000-0000-000030000000}"/>
    <cellStyle name="Komma 3 2 4 3" xfId="167" xr:uid="{00000000-0005-0000-0000-000030000000}"/>
    <cellStyle name="Komma 3 2 5" xfId="71" xr:uid="{00000000-0005-0000-0000-000030000000}"/>
    <cellStyle name="Komma 3 2 5 2" xfId="199" xr:uid="{00000000-0005-0000-0000-000030000000}"/>
    <cellStyle name="Komma 3 2 6" xfId="135" xr:uid="{00000000-0005-0000-0000-000030000000}"/>
    <cellStyle name="Komma 3 3" xfId="11" xr:uid="{00000000-0005-0000-0000-000030000000}"/>
    <cellStyle name="Komma 3 3 2" xfId="27" xr:uid="{00000000-0005-0000-0000-000030000000}"/>
    <cellStyle name="Komma 3 3 2 2" xfId="59" xr:uid="{00000000-0005-0000-0000-000030000000}"/>
    <cellStyle name="Komma 3 3 2 2 2" xfId="123" xr:uid="{00000000-0005-0000-0000-000030000000}"/>
    <cellStyle name="Komma 3 3 2 2 2 2" xfId="251" xr:uid="{00000000-0005-0000-0000-000030000000}"/>
    <cellStyle name="Komma 3 3 2 2 3" xfId="187" xr:uid="{00000000-0005-0000-0000-000030000000}"/>
    <cellStyle name="Komma 3 3 2 3" xfId="91" xr:uid="{00000000-0005-0000-0000-000030000000}"/>
    <cellStyle name="Komma 3 3 2 3 2" xfId="219" xr:uid="{00000000-0005-0000-0000-000030000000}"/>
    <cellStyle name="Komma 3 3 2 4" xfId="155" xr:uid="{00000000-0005-0000-0000-000030000000}"/>
    <cellStyle name="Komma 3 3 3" xfId="43" xr:uid="{00000000-0005-0000-0000-000030000000}"/>
    <cellStyle name="Komma 3 3 3 2" xfId="107" xr:uid="{00000000-0005-0000-0000-000030000000}"/>
    <cellStyle name="Komma 3 3 3 2 2" xfId="235" xr:uid="{00000000-0005-0000-0000-000030000000}"/>
    <cellStyle name="Komma 3 3 3 3" xfId="171" xr:uid="{00000000-0005-0000-0000-000030000000}"/>
    <cellStyle name="Komma 3 3 4" xfId="75" xr:uid="{00000000-0005-0000-0000-000030000000}"/>
    <cellStyle name="Komma 3 3 4 2" xfId="203" xr:uid="{00000000-0005-0000-0000-000030000000}"/>
    <cellStyle name="Komma 3 3 5" xfId="139" xr:uid="{00000000-0005-0000-0000-000030000000}"/>
    <cellStyle name="Komma 3 4" xfId="19" xr:uid="{00000000-0005-0000-0000-000030000000}"/>
    <cellStyle name="Komma 3 4 2" xfId="51" xr:uid="{00000000-0005-0000-0000-000030000000}"/>
    <cellStyle name="Komma 3 4 2 2" xfId="115" xr:uid="{00000000-0005-0000-0000-000030000000}"/>
    <cellStyle name="Komma 3 4 2 2 2" xfId="243" xr:uid="{00000000-0005-0000-0000-000030000000}"/>
    <cellStyle name="Komma 3 4 2 3" xfId="179" xr:uid="{00000000-0005-0000-0000-000030000000}"/>
    <cellStyle name="Komma 3 4 3" xfId="83" xr:uid="{00000000-0005-0000-0000-000030000000}"/>
    <cellStyle name="Komma 3 4 3 2" xfId="211" xr:uid="{00000000-0005-0000-0000-000030000000}"/>
    <cellStyle name="Komma 3 4 4" xfId="147" xr:uid="{00000000-0005-0000-0000-000030000000}"/>
    <cellStyle name="Komma 3 5" xfId="35" xr:uid="{00000000-0005-0000-0000-000030000000}"/>
    <cellStyle name="Komma 3 5 2" xfId="99" xr:uid="{00000000-0005-0000-0000-000030000000}"/>
    <cellStyle name="Komma 3 5 2 2" xfId="227" xr:uid="{00000000-0005-0000-0000-000030000000}"/>
    <cellStyle name="Komma 3 5 3" xfId="163" xr:uid="{00000000-0005-0000-0000-000030000000}"/>
    <cellStyle name="Komma 3 6" xfId="67" xr:uid="{00000000-0005-0000-0000-000030000000}"/>
    <cellStyle name="Komma 3 6 2" xfId="195" xr:uid="{00000000-0005-0000-0000-000030000000}"/>
    <cellStyle name="Komma 3 7" xfId="131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61" xr:uid="{00000000-0005-0000-0000-000032000000}"/>
    <cellStyle name="Komma 4 2 2 2 2" xfId="125" xr:uid="{00000000-0005-0000-0000-000032000000}"/>
    <cellStyle name="Komma 4 2 2 2 2 2" xfId="253" xr:uid="{00000000-0005-0000-0000-000032000000}"/>
    <cellStyle name="Komma 4 2 2 2 3" xfId="189" xr:uid="{00000000-0005-0000-0000-000032000000}"/>
    <cellStyle name="Komma 4 2 2 3" xfId="93" xr:uid="{00000000-0005-0000-0000-000032000000}"/>
    <cellStyle name="Komma 4 2 2 3 2" xfId="221" xr:uid="{00000000-0005-0000-0000-000032000000}"/>
    <cellStyle name="Komma 4 2 2 4" xfId="157" xr:uid="{00000000-0005-0000-0000-000032000000}"/>
    <cellStyle name="Komma 4 2 3" xfId="45" xr:uid="{00000000-0005-0000-0000-000032000000}"/>
    <cellStyle name="Komma 4 2 3 2" xfId="109" xr:uid="{00000000-0005-0000-0000-000032000000}"/>
    <cellStyle name="Komma 4 2 3 2 2" xfId="237" xr:uid="{00000000-0005-0000-0000-000032000000}"/>
    <cellStyle name="Komma 4 2 3 3" xfId="173" xr:uid="{00000000-0005-0000-0000-000032000000}"/>
    <cellStyle name="Komma 4 2 4" xfId="77" xr:uid="{00000000-0005-0000-0000-000032000000}"/>
    <cellStyle name="Komma 4 2 4 2" xfId="205" xr:uid="{00000000-0005-0000-0000-000032000000}"/>
    <cellStyle name="Komma 4 2 5" xfId="141" xr:uid="{00000000-0005-0000-0000-000032000000}"/>
    <cellStyle name="Komma 4 3" xfId="21" xr:uid="{00000000-0005-0000-0000-000032000000}"/>
    <cellStyle name="Komma 4 3 2" xfId="53" xr:uid="{00000000-0005-0000-0000-000032000000}"/>
    <cellStyle name="Komma 4 3 2 2" xfId="117" xr:uid="{00000000-0005-0000-0000-000032000000}"/>
    <cellStyle name="Komma 4 3 2 2 2" xfId="245" xr:uid="{00000000-0005-0000-0000-000032000000}"/>
    <cellStyle name="Komma 4 3 2 3" xfId="181" xr:uid="{00000000-0005-0000-0000-000032000000}"/>
    <cellStyle name="Komma 4 3 3" xfId="85" xr:uid="{00000000-0005-0000-0000-000032000000}"/>
    <cellStyle name="Komma 4 3 3 2" xfId="213" xr:uid="{00000000-0005-0000-0000-000032000000}"/>
    <cellStyle name="Komma 4 3 4" xfId="149" xr:uid="{00000000-0005-0000-0000-00003200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32000000}"/>
    <cellStyle name="Komma 4 4 3" xfId="165" xr:uid="{00000000-0005-0000-0000-000032000000}"/>
    <cellStyle name="Komma 4 5" xfId="69" xr:uid="{00000000-0005-0000-0000-000032000000}"/>
    <cellStyle name="Komma 4 5 2" xfId="197" xr:uid="{00000000-0005-0000-0000-000032000000}"/>
    <cellStyle name="Komma 4 6" xfId="133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2 2 2" xfId="121" xr:uid="{00000000-0005-0000-0000-000036000000}"/>
    <cellStyle name="Komma 5 2 2 2 2" xfId="249" xr:uid="{00000000-0005-0000-0000-000036000000}"/>
    <cellStyle name="Komma 5 2 2 3" xfId="185" xr:uid="{00000000-0005-0000-0000-000036000000}"/>
    <cellStyle name="Komma 5 2 3" xfId="89" xr:uid="{00000000-0005-0000-0000-000036000000}"/>
    <cellStyle name="Komma 5 2 3 2" xfId="217" xr:uid="{00000000-0005-0000-0000-000036000000}"/>
    <cellStyle name="Komma 5 2 4" xfId="153" xr:uid="{00000000-0005-0000-0000-00003600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36000000}"/>
    <cellStyle name="Komma 5 3 3" xfId="169" xr:uid="{00000000-0005-0000-0000-000036000000}"/>
    <cellStyle name="Komma 5 4" xfId="73" xr:uid="{00000000-0005-0000-0000-000036000000}"/>
    <cellStyle name="Komma 5 4 2" xfId="201" xr:uid="{00000000-0005-0000-0000-000036000000}"/>
    <cellStyle name="Komma 5 5" xfId="137" xr:uid="{00000000-0005-0000-0000-000036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3E000000}"/>
    <cellStyle name="Komma 6 2 3" xfId="177" xr:uid="{00000000-0005-0000-0000-00003E000000}"/>
    <cellStyle name="Komma 6 3" xfId="81" xr:uid="{00000000-0005-0000-0000-00003E000000}"/>
    <cellStyle name="Komma 6 3 2" xfId="209" xr:uid="{00000000-0005-0000-0000-00003E000000}"/>
    <cellStyle name="Komma 6 4" xfId="145" xr:uid="{00000000-0005-0000-0000-00003E00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3" xfId="161" xr:uid="{00000000-0005-0000-0000-00004E000000}"/>
    <cellStyle name="Komma 8" xfId="65" xr:uid="{00000000-0005-0000-0000-00006E000000}"/>
    <cellStyle name="Komma 8 2" xfId="193" xr:uid="{00000000-0005-0000-0000-00006E000000}"/>
    <cellStyle name="Komma 9" xfId="129" xr:uid="{00000000-0005-0000-0000-0000A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A4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4" t="s">
        <v>59</v>
      </c>
      <c r="L1" s="164"/>
      <c r="M1" s="163" t="s">
        <v>20</v>
      </c>
      <c r="N1" s="163"/>
      <c r="O1" s="163"/>
      <c r="P1" s="162" t="s">
        <v>16</v>
      </c>
      <c r="Q1" s="162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69</v>
      </c>
      <c r="E3" s="116" t="s">
        <v>70</v>
      </c>
      <c r="F3" s="116" t="s">
        <v>71</v>
      </c>
      <c r="G3" s="116" t="s">
        <v>72</v>
      </c>
      <c r="H3" s="116" t="s">
        <v>73</v>
      </c>
      <c r="I3" s="116" t="s">
        <v>74</v>
      </c>
      <c r="J3" s="165" t="s">
        <v>1</v>
      </c>
      <c r="K3" s="165"/>
      <c r="L3" s="116" t="s">
        <v>131</v>
      </c>
      <c r="M3" s="116" t="s">
        <v>132</v>
      </c>
      <c r="N3" s="116" t="s">
        <v>133</v>
      </c>
      <c r="O3" s="116" t="s">
        <v>134</v>
      </c>
      <c r="P3" s="116" t="s">
        <v>135</v>
      </c>
      <c r="Q3" s="116" t="s">
        <v>136</v>
      </c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3">
      <c r="A4" s="29" t="s">
        <v>2</v>
      </c>
      <c r="B4" s="153" t="s">
        <v>47</v>
      </c>
      <c r="C4" s="154"/>
      <c r="D4" s="30" t="s">
        <v>75</v>
      </c>
      <c r="E4" s="30" t="s">
        <v>76</v>
      </c>
      <c r="F4" s="30" t="s">
        <v>77</v>
      </c>
      <c r="G4" s="30" t="s">
        <v>78</v>
      </c>
      <c r="H4" s="30" t="s">
        <v>79</v>
      </c>
      <c r="I4" s="30" t="s">
        <v>80</v>
      </c>
      <c r="J4" s="29" t="s">
        <v>0</v>
      </c>
      <c r="K4" s="31" t="s">
        <v>4</v>
      </c>
      <c r="L4" s="30" t="s">
        <v>78</v>
      </c>
      <c r="M4" s="30" t="str">
        <f t="shared" ref="M4:Q4" si="0">E4</f>
        <v>Rastdorf</v>
      </c>
      <c r="N4" s="30" t="str">
        <f t="shared" si="0"/>
        <v>Börger</v>
      </c>
      <c r="O4" s="30" t="s">
        <v>75</v>
      </c>
      <c r="P4" s="30" t="str">
        <f t="shared" si="0"/>
        <v>Börgerwald</v>
      </c>
      <c r="Q4" s="30" t="str">
        <f t="shared" si="0"/>
        <v>Spahnharrenstätte</v>
      </c>
      <c r="R4" s="32" t="s">
        <v>0</v>
      </c>
      <c r="S4" s="29" t="s">
        <v>4</v>
      </c>
      <c r="T4" s="31" t="s">
        <v>0</v>
      </c>
      <c r="U4" s="29" t="s">
        <v>6</v>
      </c>
      <c r="V4" s="160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0"/>
    </row>
    <row r="6" spans="1:22" ht="20.25" customHeight="1" x14ac:dyDescent="0.3">
      <c r="A6" s="35">
        <v>1</v>
      </c>
      <c r="B6" s="156" t="str">
        <f>'Übersicht Gruppen'!B2</f>
        <v>Rastdorf III</v>
      </c>
      <c r="C6" s="157"/>
      <c r="D6" s="36">
        <f>'Übersicht Gruppen'!C2</f>
        <v>946</v>
      </c>
      <c r="E6" s="36">
        <f>'Übersicht Gruppen'!D2</f>
        <v>938.69999999999993</v>
      </c>
      <c r="F6" s="36">
        <f>'Übersicht Gruppen'!E2</f>
        <v>935.6</v>
      </c>
      <c r="G6" s="36">
        <f>'Übersicht Gruppen'!F2</f>
        <v>929.8</v>
      </c>
      <c r="H6" s="36">
        <f>'Übersicht Gruppen'!G2</f>
        <v>946.3</v>
      </c>
      <c r="I6" s="36">
        <f>'Übersicht Gruppen'!H2</f>
        <v>939.2</v>
      </c>
      <c r="J6" s="37">
        <f>'Übersicht Gruppen'!I2</f>
        <v>939.26666666666654</v>
      </c>
      <c r="K6" s="38">
        <f t="shared" ref="K6:K11" si="1">SUM(D6:I6)</f>
        <v>5635.5999999999995</v>
      </c>
      <c r="L6" s="36">
        <f>'Übersicht Gruppen'!K2</f>
        <v>936.4</v>
      </c>
      <c r="M6" s="36">
        <f>'Übersicht Gruppen'!L2</f>
        <v>934.4</v>
      </c>
      <c r="N6" s="36">
        <f>'Übersicht Gruppen'!M2</f>
        <v>936</v>
      </c>
      <c r="O6" s="36">
        <f>'Übersicht Gruppen'!N2</f>
        <v>0</v>
      </c>
      <c r="P6" s="36">
        <f>'Übersicht Gruppen'!O2</f>
        <v>945.9</v>
      </c>
      <c r="Q6" s="36">
        <f>'Übersicht Gruppen'!P2</f>
        <v>0</v>
      </c>
      <c r="R6" s="37">
        <f>'Übersicht Gruppen'!Q2</f>
        <v>938.17500000000007</v>
      </c>
      <c r="S6" s="38">
        <f t="shared" ref="S6:S11" si="2">SUM(L6:Q6)</f>
        <v>3752.7000000000003</v>
      </c>
      <c r="T6" s="37">
        <f>'Übersicht Gruppen'!S2</f>
        <v>938.8299999999997</v>
      </c>
      <c r="U6" s="38">
        <f>SUM(S6+K6)</f>
        <v>9388.2999999999993</v>
      </c>
      <c r="V6" s="161"/>
    </row>
    <row r="7" spans="1:22" ht="20.25" customHeight="1" x14ac:dyDescent="0.3">
      <c r="A7" s="39">
        <v>2</v>
      </c>
      <c r="B7" s="158" t="str">
        <f>'Übersicht Gruppen'!B3</f>
        <v>Esterwegen III</v>
      </c>
      <c r="C7" s="159"/>
      <c r="D7" s="40">
        <f>'Übersicht Gruppen'!C3</f>
        <v>933.3</v>
      </c>
      <c r="E7" s="40">
        <f>'Übersicht Gruppen'!D3</f>
        <v>936.69999999999993</v>
      </c>
      <c r="F7" s="40">
        <f>'Übersicht Gruppen'!E3</f>
        <v>935.7</v>
      </c>
      <c r="G7" s="40">
        <f>'Übersicht Gruppen'!F3</f>
        <v>938.6</v>
      </c>
      <c r="H7" s="40">
        <f>'Übersicht Gruppen'!G3</f>
        <v>941.69999999999993</v>
      </c>
      <c r="I7" s="40">
        <f>'Übersicht Gruppen'!H3</f>
        <v>936.1</v>
      </c>
      <c r="J7" s="41">
        <f>'Übersicht Gruppen'!I3</f>
        <v>937.01666666666677</v>
      </c>
      <c r="K7" s="42">
        <f t="shared" si="1"/>
        <v>5622.1</v>
      </c>
      <c r="L7" s="40">
        <f>'Übersicht Gruppen'!K3</f>
        <v>937.09999999999991</v>
      </c>
      <c r="M7" s="40">
        <f>'Übersicht Gruppen'!L3</f>
        <v>934.1</v>
      </c>
      <c r="N7" s="40">
        <f>'Übersicht Gruppen'!M3</f>
        <v>932.50000000000011</v>
      </c>
      <c r="O7" s="40">
        <f>'Übersicht Gruppen'!N3</f>
        <v>0</v>
      </c>
      <c r="P7" s="40">
        <f>'Übersicht Gruppen'!O3</f>
        <v>939.4</v>
      </c>
      <c r="Q7" s="40">
        <f>'Übersicht Gruppen'!P3</f>
        <v>0</v>
      </c>
      <c r="R7" s="41">
        <f>'Übersicht Gruppen'!Q3</f>
        <v>935.77499999999998</v>
      </c>
      <c r="S7" s="42">
        <f t="shared" si="2"/>
        <v>3743.1</v>
      </c>
      <c r="T7" s="41">
        <f>'Übersicht Gruppen'!S3</f>
        <v>936.5200000000001</v>
      </c>
      <c r="U7" s="42">
        <f t="shared" ref="U7:U11" si="3">SUM(S7+K7)</f>
        <v>9365.2000000000007</v>
      </c>
      <c r="V7" s="42">
        <f>(U6-U7)*-1</f>
        <v>-23.099999999998545</v>
      </c>
    </row>
    <row r="8" spans="1:22" ht="20.25" customHeight="1" x14ac:dyDescent="0.3">
      <c r="A8" s="43">
        <v>3</v>
      </c>
      <c r="B8" s="156" t="str">
        <f>'Übersicht Gruppen'!B4</f>
        <v>Spahnharrenstätte II</v>
      </c>
      <c r="C8" s="157"/>
      <c r="D8" s="36">
        <f>'Übersicht Gruppen'!C4</f>
        <v>928.7</v>
      </c>
      <c r="E8" s="36">
        <f>'Übersicht Gruppen'!D4</f>
        <v>934.5</v>
      </c>
      <c r="F8" s="36">
        <f>'Übersicht Gruppen'!E4</f>
        <v>931.59999999999991</v>
      </c>
      <c r="G8" s="36">
        <f>'Übersicht Gruppen'!F4</f>
        <v>935.7</v>
      </c>
      <c r="H8" s="36">
        <f>'Übersicht Gruppen'!G4</f>
        <v>940.90000000000009</v>
      </c>
      <c r="I8" s="36">
        <f>'Übersicht Gruppen'!H4</f>
        <v>937</v>
      </c>
      <c r="J8" s="37">
        <f>'Übersicht Gruppen'!I4</f>
        <v>934.73333333333323</v>
      </c>
      <c r="K8" s="38">
        <f t="shared" si="1"/>
        <v>5608.4</v>
      </c>
      <c r="L8" s="36">
        <f>'Übersicht Gruppen'!K4</f>
        <v>931.1</v>
      </c>
      <c r="M8" s="36">
        <f>'Übersicht Gruppen'!L4</f>
        <v>934.4</v>
      </c>
      <c r="N8" s="36">
        <f>'Übersicht Gruppen'!M4</f>
        <v>915.8</v>
      </c>
      <c r="O8" s="36">
        <f>'Übersicht Gruppen'!N4</f>
        <v>0</v>
      </c>
      <c r="P8" s="36">
        <f>'Übersicht Gruppen'!O4</f>
        <v>933.6</v>
      </c>
      <c r="Q8" s="36">
        <f>'Übersicht Gruppen'!P4</f>
        <v>0</v>
      </c>
      <c r="R8" s="37">
        <f>'Übersicht Gruppen'!Q4</f>
        <v>928.72500000000002</v>
      </c>
      <c r="S8" s="38">
        <f t="shared" si="2"/>
        <v>3714.9</v>
      </c>
      <c r="T8" s="37">
        <f>'Übersicht Gruppen'!S4</f>
        <v>932.32999999999993</v>
      </c>
      <c r="U8" s="38">
        <f t="shared" si="3"/>
        <v>9323.2999999999993</v>
      </c>
      <c r="V8" s="38">
        <f t="shared" ref="V8:V11" si="4">(U7-U8)*-1</f>
        <v>-41.900000000001455</v>
      </c>
    </row>
    <row r="9" spans="1:22" ht="20.25" customHeight="1" x14ac:dyDescent="0.3">
      <c r="A9" s="29">
        <v>4</v>
      </c>
      <c r="B9" s="158" t="str">
        <f>'Übersicht Gruppen'!B5</f>
        <v>Neuvrees I</v>
      </c>
      <c r="C9" s="159"/>
      <c r="D9" s="40">
        <f>'Übersicht Gruppen'!C5</f>
        <v>938.6</v>
      </c>
      <c r="E9" s="40">
        <f>'Übersicht Gruppen'!D5</f>
        <v>931.2</v>
      </c>
      <c r="F9" s="40">
        <f>'Übersicht Gruppen'!E5</f>
        <v>924.7</v>
      </c>
      <c r="G9" s="40">
        <f>'Übersicht Gruppen'!F5</f>
        <v>929.7</v>
      </c>
      <c r="H9" s="40">
        <f>'Übersicht Gruppen'!G5</f>
        <v>936.5</v>
      </c>
      <c r="I9" s="40">
        <f>'Übersicht Gruppen'!H5</f>
        <v>934.1</v>
      </c>
      <c r="J9" s="41">
        <f>'Übersicht Gruppen'!I5</f>
        <v>932.4666666666667</v>
      </c>
      <c r="K9" s="42">
        <f t="shared" si="1"/>
        <v>5594.8</v>
      </c>
      <c r="L9" s="40">
        <f>'Übersicht Gruppen'!K5</f>
        <v>929.60000000000014</v>
      </c>
      <c r="M9" s="40">
        <f>'Übersicht Gruppen'!L5</f>
        <v>929.5</v>
      </c>
      <c r="N9" s="40">
        <f>'Übersicht Gruppen'!M5</f>
        <v>931.7</v>
      </c>
      <c r="O9" s="40">
        <f>'Übersicht Gruppen'!N5</f>
        <v>0</v>
      </c>
      <c r="P9" s="40">
        <f>'Übersicht Gruppen'!O5</f>
        <v>934.5</v>
      </c>
      <c r="Q9" s="40">
        <f>'Übersicht Gruppen'!P5</f>
        <v>0</v>
      </c>
      <c r="R9" s="41">
        <f>'Übersicht Gruppen'!Q5</f>
        <v>931.32500000000005</v>
      </c>
      <c r="S9" s="42">
        <f t="shared" si="2"/>
        <v>3725.3</v>
      </c>
      <c r="T9" s="41">
        <f>'Übersicht Gruppen'!S5</f>
        <v>932.01</v>
      </c>
      <c r="U9" s="42">
        <f t="shared" si="3"/>
        <v>9320.1</v>
      </c>
      <c r="V9" s="42">
        <f t="shared" si="4"/>
        <v>-3.1999999999989086</v>
      </c>
    </row>
    <row r="10" spans="1:22" ht="20.25" customHeight="1" x14ac:dyDescent="0.3">
      <c r="A10" s="44">
        <v>5</v>
      </c>
      <c r="B10" s="156" t="str">
        <f>'Übersicht Gruppen'!B6</f>
        <v>Börgerwald II</v>
      </c>
      <c r="C10" s="157"/>
      <c r="D10" s="36">
        <f>'Übersicht Gruppen'!C6</f>
        <v>929.6</v>
      </c>
      <c r="E10" s="36">
        <f>'Übersicht Gruppen'!D6</f>
        <v>922.8</v>
      </c>
      <c r="F10" s="36">
        <f>'Übersicht Gruppen'!E6</f>
        <v>930.40000000000009</v>
      </c>
      <c r="G10" s="36">
        <f>'Übersicht Gruppen'!F6</f>
        <v>931.3</v>
      </c>
      <c r="H10" s="36">
        <f>'Übersicht Gruppen'!G6</f>
        <v>931.30000000000007</v>
      </c>
      <c r="I10" s="36">
        <f>'Übersicht Gruppen'!H6</f>
        <v>930.7</v>
      </c>
      <c r="J10" s="37">
        <f>'Übersicht Gruppen'!I6</f>
        <v>929.35</v>
      </c>
      <c r="K10" s="38">
        <f t="shared" si="1"/>
        <v>5576.1</v>
      </c>
      <c r="L10" s="36">
        <f>'Übersicht Gruppen'!K6</f>
        <v>924.5</v>
      </c>
      <c r="M10" s="36">
        <f>'Übersicht Gruppen'!L6</f>
        <v>930.7</v>
      </c>
      <c r="N10" s="36">
        <f>'Übersicht Gruppen'!M6</f>
        <v>933.5</v>
      </c>
      <c r="O10" s="36">
        <f>'Übersicht Gruppen'!N6</f>
        <v>0</v>
      </c>
      <c r="P10" s="36">
        <f>'Übersicht Gruppen'!O6</f>
        <v>942.30000000000007</v>
      </c>
      <c r="Q10" s="36">
        <f>'Übersicht Gruppen'!P6</f>
        <v>0</v>
      </c>
      <c r="R10" s="37">
        <f>'Übersicht Gruppen'!Q6</f>
        <v>932.75</v>
      </c>
      <c r="S10" s="38">
        <f t="shared" si="2"/>
        <v>3731</v>
      </c>
      <c r="T10" s="37">
        <f>'Übersicht Gruppen'!S6</f>
        <v>930.70999999999981</v>
      </c>
      <c r="U10" s="38">
        <f t="shared" si="3"/>
        <v>9307.1</v>
      </c>
      <c r="V10" s="38">
        <f t="shared" si="4"/>
        <v>-13</v>
      </c>
    </row>
    <row r="11" spans="1:22" ht="20.25" customHeight="1" x14ac:dyDescent="0.3">
      <c r="A11" s="45">
        <v>6</v>
      </c>
      <c r="B11" s="158" t="str">
        <f>'Übersicht Gruppen'!B7</f>
        <v>Börger II</v>
      </c>
      <c r="C11" s="159"/>
      <c r="D11" s="40">
        <f>'Übersicht Gruppen'!C7</f>
        <v>935.7</v>
      </c>
      <c r="E11" s="40">
        <f>'Übersicht Gruppen'!D7</f>
        <v>916.1</v>
      </c>
      <c r="F11" s="40">
        <f>'Übersicht Gruppen'!E7</f>
        <v>923.6</v>
      </c>
      <c r="G11" s="40">
        <f>'Übersicht Gruppen'!F7</f>
        <v>923.5</v>
      </c>
      <c r="H11" s="40">
        <f>'Übersicht Gruppen'!G7</f>
        <v>934.2</v>
      </c>
      <c r="I11" s="40">
        <f>'Übersicht Gruppen'!H7</f>
        <v>923.19999999999993</v>
      </c>
      <c r="J11" s="41">
        <f>'Übersicht Gruppen'!I7</f>
        <v>926.05000000000007</v>
      </c>
      <c r="K11" s="42">
        <f t="shared" si="1"/>
        <v>5556.3</v>
      </c>
      <c r="L11" s="40">
        <f>'Übersicht Gruppen'!K7</f>
        <v>918.7</v>
      </c>
      <c r="M11" s="40">
        <f>'Übersicht Gruppen'!L7</f>
        <v>928.19999999999993</v>
      </c>
      <c r="N11" s="40">
        <f>'Übersicht Gruppen'!M7</f>
        <v>928.90000000000009</v>
      </c>
      <c r="O11" s="40">
        <f>'Übersicht Gruppen'!N7</f>
        <v>0</v>
      </c>
      <c r="P11" s="40">
        <f>'Übersicht Gruppen'!O7</f>
        <v>935</v>
      </c>
      <c r="Q11" s="40">
        <f>'Übersicht Gruppen'!P7</f>
        <v>0</v>
      </c>
      <c r="R11" s="41">
        <f>'Übersicht Gruppen'!Q7</f>
        <v>927.7</v>
      </c>
      <c r="S11" s="42">
        <f t="shared" si="2"/>
        <v>3710.8</v>
      </c>
      <c r="T11" s="41">
        <f>'Übersicht Gruppen'!S7</f>
        <v>926.71</v>
      </c>
      <c r="U11" s="42">
        <f t="shared" si="3"/>
        <v>9267.1</v>
      </c>
      <c r="V11" s="42">
        <f t="shared" si="4"/>
        <v>-40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935.31666666666661</v>
      </c>
      <c r="E13" s="36">
        <f t="shared" ref="E13:U13" si="5">AVERAGE(E6:E11)</f>
        <v>930</v>
      </c>
      <c r="F13" s="36">
        <f t="shared" si="5"/>
        <v>930.26666666666677</v>
      </c>
      <c r="G13" s="36">
        <f t="shared" si="5"/>
        <v>931.43333333333339</v>
      </c>
      <c r="H13" s="36">
        <f t="shared" si="5"/>
        <v>938.48333333333323</v>
      </c>
      <c r="I13" s="36">
        <f t="shared" si="5"/>
        <v>933.38333333333333</v>
      </c>
      <c r="J13" s="37">
        <f t="shared" si="5"/>
        <v>933.14722222222224</v>
      </c>
      <c r="K13" s="38">
        <f>SUM(K6:K11)/6</f>
        <v>5598.8833333333341</v>
      </c>
      <c r="L13" s="36">
        <f t="shared" si="5"/>
        <v>929.56666666666661</v>
      </c>
      <c r="M13" s="36">
        <f t="shared" si="5"/>
        <v>931.88333333333333</v>
      </c>
      <c r="N13" s="36">
        <f t="shared" si="5"/>
        <v>929.73333333333323</v>
      </c>
      <c r="O13" s="36">
        <f t="shared" si="5"/>
        <v>0</v>
      </c>
      <c r="P13" s="36">
        <f t="shared" si="5"/>
        <v>938.44999999999993</v>
      </c>
      <c r="Q13" s="36">
        <f t="shared" si="5"/>
        <v>0</v>
      </c>
      <c r="R13" s="37">
        <f t="shared" si="5"/>
        <v>932.4083333333333</v>
      </c>
      <c r="S13" s="36">
        <f t="shared" si="5"/>
        <v>3729.6333333333332</v>
      </c>
      <c r="T13" s="37">
        <f t="shared" si="5"/>
        <v>932.85166666666657</v>
      </c>
      <c r="U13" s="38">
        <f t="shared" si="5"/>
        <v>9328.5166666666664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60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0"/>
    </row>
    <row r="17" spans="1:22" s="51" customFormat="1" ht="18" customHeight="1" x14ac:dyDescent="0.3">
      <c r="A17" s="50">
        <v>1</v>
      </c>
      <c r="B17" s="54" t="str">
        <f>'Übersicht Schützen'!A2</f>
        <v>Meibers Michael</v>
      </c>
      <c r="C17" s="91" t="str">
        <f>'Übersicht Schützen'!B2</f>
        <v>Esterwegen III</v>
      </c>
      <c r="D17" s="55">
        <f>'Übersicht Schützen'!C2</f>
        <v>310.3</v>
      </c>
      <c r="E17" s="38">
        <f>'Übersicht Schützen'!D2</f>
        <v>315</v>
      </c>
      <c r="F17" s="38">
        <f>'Übersicht Schützen'!E2</f>
        <v>315.8</v>
      </c>
      <c r="G17" s="38">
        <f>'Übersicht Schützen'!F2</f>
        <v>312.10000000000002</v>
      </c>
      <c r="H17" s="38">
        <f>'Übersicht Schützen'!G2</f>
        <v>316.39999999999998</v>
      </c>
      <c r="I17" s="38">
        <f>'Übersicht Schützen'!H2</f>
        <v>313.3</v>
      </c>
      <c r="J17" s="56">
        <f>'Übersicht Schützen'!I2</f>
        <v>313.81666666666666</v>
      </c>
      <c r="K17" s="38">
        <f>SUM(D17:I17)</f>
        <v>1882.8999999999999</v>
      </c>
      <c r="L17" s="38">
        <f>'Übersicht Schützen'!L2</f>
        <v>317.89999999999998</v>
      </c>
      <c r="M17" s="38">
        <f>'Übersicht Schützen'!M2</f>
        <v>314.60000000000002</v>
      </c>
      <c r="N17" s="38">
        <f>'Übersicht Schützen'!N2</f>
        <v>317.60000000000002</v>
      </c>
      <c r="O17" s="38">
        <f>'Übersicht Schützen'!O2</f>
        <v>0</v>
      </c>
      <c r="P17" s="38">
        <f>'Übersicht Schützen'!P2</f>
        <v>315</v>
      </c>
      <c r="Q17" s="38">
        <f>'Übersicht Schützen'!Q2</f>
        <v>0</v>
      </c>
      <c r="R17" s="56">
        <f>'Übersicht Schützen'!R2</f>
        <v>316.27499999999998</v>
      </c>
      <c r="S17" s="38">
        <f>SUM(L17:Q17)</f>
        <v>1265.0999999999999</v>
      </c>
      <c r="T17" s="56">
        <f>'Übersicht Schützen'!U2</f>
        <v>314.79999999999995</v>
      </c>
      <c r="U17" s="38">
        <f>SUM(K17+S17)</f>
        <v>3148</v>
      </c>
      <c r="V17" s="161"/>
    </row>
    <row r="18" spans="1:22" s="51" customFormat="1" ht="18" customHeight="1" x14ac:dyDescent="0.3">
      <c r="A18" s="29">
        <v>2</v>
      </c>
      <c r="B18" s="57" t="str">
        <f>'Übersicht Schützen'!A3</f>
        <v>Zdralik Ingo</v>
      </c>
      <c r="C18" s="92" t="str">
        <f>'Übersicht Schützen'!B3</f>
        <v>Börger II</v>
      </c>
      <c r="D18" s="58">
        <f>'Übersicht Schützen'!C3</f>
        <v>315.8</v>
      </c>
      <c r="E18" s="42">
        <f>'Übersicht Schützen'!D3</f>
        <v>311.10000000000002</v>
      </c>
      <c r="F18" s="42">
        <f>'Übersicht Schützen'!E3</f>
        <v>310.89999999999998</v>
      </c>
      <c r="G18" s="42">
        <f>'Übersicht Schützen'!F3</f>
        <v>313.7</v>
      </c>
      <c r="H18" s="42">
        <f>'Übersicht Schützen'!G3</f>
        <v>318.8</v>
      </c>
      <c r="I18" s="42">
        <f>'Übersicht Schützen'!H3</f>
        <v>305.39999999999998</v>
      </c>
      <c r="J18" s="59">
        <f>'Übersicht Schützen'!I3</f>
        <v>312.61666666666662</v>
      </c>
      <c r="K18" s="42">
        <f>SUM(D18:I18)</f>
        <v>1875.6999999999998</v>
      </c>
      <c r="L18" s="42">
        <f>'Übersicht Schützen'!L3</f>
        <v>314</v>
      </c>
      <c r="M18" s="42">
        <f>'Übersicht Schützen'!M3</f>
        <v>315.39999999999998</v>
      </c>
      <c r="N18" s="42">
        <f>'Übersicht Schützen'!N3</f>
        <v>312.8</v>
      </c>
      <c r="O18" s="42">
        <f>'Übersicht Schützen'!O3</f>
        <v>0</v>
      </c>
      <c r="P18" s="42">
        <f>'Übersicht Schützen'!P3</f>
        <v>315.7</v>
      </c>
      <c r="Q18" s="42">
        <f>'Übersicht Schützen'!Q3</f>
        <v>0</v>
      </c>
      <c r="R18" s="59">
        <f>'Übersicht Schützen'!R3</f>
        <v>314.47500000000002</v>
      </c>
      <c r="S18" s="42">
        <f t="shared" ref="S18:S52" si="6">SUM(L18:Q18)</f>
        <v>1257.9000000000001</v>
      </c>
      <c r="T18" s="59">
        <f>'Übersicht Schützen'!U3</f>
        <v>313.36</v>
      </c>
      <c r="U18" s="42">
        <f t="shared" ref="U18:U52" si="7">SUM(K18+S18)</f>
        <v>3133.6</v>
      </c>
      <c r="V18" s="42">
        <f>(U17-U18)*-1</f>
        <v>-14.400000000000091</v>
      </c>
    </row>
    <row r="19" spans="1:22" s="51" customFormat="1" ht="18" customHeight="1" x14ac:dyDescent="0.3">
      <c r="A19" s="50">
        <v>3</v>
      </c>
      <c r="B19" s="54" t="str">
        <f>'Übersicht Schützen'!A4</f>
        <v>Bookjans Günther</v>
      </c>
      <c r="C19" s="91" t="str">
        <f>'Übersicht Schützen'!B4</f>
        <v>Rastdorf III</v>
      </c>
      <c r="D19" s="55">
        <f>'Übersicht Schützen'!C4</f>
        <v>311.7</v>
      </c>
      <c r="E19" s="38">
        <f>'Übersicht Schützen'!D4</f>
        <v>315.8</v>
      </c>
      <c r="F19" s="38">
        <f>'Übersicht Schützen'!E4</f>
        <v>311.5</v>
      </c>
      <c r="G19" s="38">
        <f>'Übersicht Schützen'!F4</f>
        <v>308</v>
      </c>
      <c r="H19" s="38">
        <f>'Übersicht Schützen'!G4</f>
        <v>316.7</v>
      </c>
      <c r="I19" s="38">
        <f>'Übersicht Schützen'!H4</f>
        <v>314.10000000000002</v>
      </c>
      <c r="J19" s="56">
        <f>'Übersicht Schützen'!I4</f>
        <v>312.9666666666667</v>
      </c>
      <c r="K19" s="38">
        <f t="shared" ref="K19:K52" si="8">SUM(D19:I19)</f>
        <v>1877.8000000000002</v>
      </c>
      <c r="L19" s="38">
        <f>'Übersicht Schützen'!L4</f>
        <v>314.2</v>
      </c>
      <c r="M19" s="38">
        <f>'Übersicht Schützen'!M4</f>
        <v>313.39999999999998</v>
      </c>
      <c r="N19" s="38">
        <f>'Übersicht Schützen'!N4</f>
        <v>309.2</v>
      </c>
      <c r="O19" s="38">
        <f>'Übersicht Schützen'!O4</f>
        <v>0</v>
      </c>
      <c r="P19" s="38">
        <f>'Übersicht Schützen'!P4</f>
        <v>318.39999999999998</v>
      </c>
      <c r="Q19" s="38">
        <f>'Übersicht Schützen'!Q4</f>
        <v>0</v>
      </c>
      <c r="R19" s="56">
        <f>'Übersicht Schützen'!R4</f>
        <v>313.79999999999995</v>
      </c>
      <c r="S19" s="38">
        <f t="shared" si="6"/>
        <v>1255.1999999999998</v>
      </c>
      <c r="T19" s="56">
        <f>'Übersicht Schützen'!U4</f>
        <v>313.3</v>
      </c>
      <c r="U19" s="38">
        <f t="shared" si="7"/>
        <v>3133</v>
      </c>
      <c r="V19" s="38">
        <f t="shared" ref="V19:V46" si="9">(U18-U19)*-1</f>
        <v>-0.59999999999990905</v>
      </c>
    </row>
    <row r="20" spans="1:22" s="51" customFormat="1" ht="18" customHeight="1" x14ac:dyDescent="0.3">
      <c r="A20" s="52">
        <v>4</v>
      </c>
      <c r="B20" s="57" t="str">
        <f>'Übersicht Schützen'!A5</f>
        <v>Wotte Robert</v>
      </c>
      <c r="C20" s="92" t="str">
        <f>'Übersicht Schützen'!B5</f>
        <v>Rastdorf III</v>
      </c>
      <c r="D20" s="58">
        <f>'Übersicht Schützen'!C5</f>
        <v>317.59999999999997</v>
      </c>
      <c r="E20" s="42">
        <f>'Übersicht Schützen'!D5</f>
        <v>309.39999999999998</v>
      </c>
      <c r="F20" s="42">
        <f>'Übersicht Schützen'!E5</f>
        <v>313.7</v>
      </c>
      <c r="G20" s="42">
        <f>'Übersicht Schützen'!F5</f>
        <v>308.39999999999998</v>
      </c>
      <c r="H20" s="42">
        <f>'Übersicht Schützen'!G5</f>
        <v>315.3</v>
      </c>
      <c r="I20" s="42">
        <f>'Übersicht Schützen'!H5</f>
        <v>313.10000000000002</v>
      </c>
      <c r="J20" s="59">
        <f>'Übersicht Schützen'!I5</f>
        <v>312.91666666666669</v>
      </c>
      <c r="K20" s="42">
        <f t="shared" si="8"/>
        <v>1877.5</v>
      </c>
      <c r="L20" s="42">
        <f>'Übersicht Schützen'!L5</f>
        <v>311.7</v>
      </c>
      <c r="M20" s="42">
        <f>'Übersicht Schützen'!M5</f>
        <v>310.89999999999998</v>
      </c>
      <c r="N20" s="42">
        <f>'Übersicht Schützen'!N5</f>
        <v>314.39999999999998</v>
      </c>
      <c r="O20" s="42">
        <f>'Übersicht Schützen'!O5</f>
        <v>0</v>
      </c>
      <c r="P20" s="42">
        <f>'Übersicht Schützen'!P5</f>
        <v>315</v>
      </c>
      <c r="Q20" s="42">
        <f>'Übersicht Schützen'!Q5</f>
        <v>0</v>
      </c>
      <c r="R20" s="59">
        <f>'Übersicht Schützen'!R5</f>
        <v>313</v>
      </c>
      <c r="S20" s="42">
        <f t="shared" si="6"/>
        <v>1252</v>
      </c>
      <c r="T20" s="59">
        <f>'Übersicht Schützen'!U5</f>
        <v>312.95</v>
      </c>
      <c r="U20" s="42">
        <f t="shared" si="7"/>
        <v>3129.5</v>
      </c>
      <c r="V20" s="42">
        <f t="shared" si="9"/>
        <v>-3.5</v>
      </c>
    </row>
    <row r="21" spans="1:22" s="51" customFormat="1" ht="18" customHeight="1" x14ac:dyDescent="0.3">
      <c r="A21" s="43">
        <v>5</v>
      </c>
      <c r="B21" s="54" t="str">
        <f>'Übersicht Schützen'!A6</f>
        <v>Janßen Markus</v>
      </c>
      <c r="C21" s="91" t="str">
        <f>'Übersicht Schützen'!B6</f>
        <v>Neuvrees I</v>
      </c>
      <c r="D21" s="55">
        <f>'Übersicht Schützen'!C6</f>
        <v>314</v>
      </c>
      <c r="E21" s="38">
        <f>'Übersicht Schützen'!D6</f>
        <v>311.8</v>
      </c>
      <c r="F21" s="38">
        <f>'Übersicht Schützen'!E6</f>
        <v>310.5</v>
      </c>
      <c r="G21" s="38">
        <f>'Übersicht Schützen'!F6</f>
        <v>313.2</v>
      </c>
      <c r="H21" s="38">
        <f>'Übersicht Schützen'!G6</f>
        <v>315.60000000000002</v>
      </c>
      <c r="I21" s="38">
        <f>'Übersicht Schützen'!H6</f>
        <v>309.60000000000002</v>
      </c>
      <c r="J21" s="56">
        <f>'Übersicht Schützen'!I6</f>
        <v>312.45</v>
      </c>
      <c r="K21" s="38">
        <f t="shared" si="8"/>
        <v>1874.6999999999998</v>
      </c>
      <c r="L21" s="38">
        <f>'Übersicht Schützen'!L6</f>
        <v>312.3</v>
      </c>
      <c r="M21" s="38">
        <f>'Übersicht Schützen'!M6</f>
        <v>310.8</v>
      </c>
      <c r="N21" s="38">
        <f>'Übersicht Schützen'!N6</f>
        <v>312.10000000000002</v>
      </c>
      <c r="O21" s="38">
        <f>'Übersicht Schützen'!O6</f>
        <v>0</v>
      </c>
      <c r="P21" s="38">
        <f>'Übersicht Schützen'!P6</f>
        <v>314.2</v>
      </c>
      <c r="Q21" s="38">
        <f>'Übersicht Schützen'!Q6</f>
        <v>0</v>
      </c>
      <c r="R21" s="56">
        <f>'Übersicht Schützen'!R6</f>
        <v>312.35000000000002</v>
      </c>
      <c r="S21" s="38">
        <f t="shared" si="6"/>
        <v>1249.4000000000001</v>
      </c>
      <c r="T21" s="56">
        <f>'Übersicht Schützen'!U6</f>
        <v>312.40999999999997</v>
      </c>
      <c r="U21" s="38">
        <f t="shared" si="7"/>
        <v>3124.1</v>
      </c>
      <c r="V21" s="38">
        <f t="shared" si="9"/>
        <v>-5.4000000000000909</v>
      </c>
    </row>
    <row r="22" spans="1:22" s="51" customFormat="1" ht="18" customHeight="1" x14ac:dyDescent="0.3">
      <c r="A22" s="29">
        <v>6</v>
      </c>
      <c r="B22" s="57" t="str">
        <f>'Übersicht Schützen'!A7</f>
        <v>Micksch Heiko</v>
      </c>
      <c r="C22" s="92" t="str">
        <f>'Übersicht Schützen'!B7</f>
        <v>Spahnharrenstätte II</v>
      </c>
      <c r="D22" s="58">
        <f>'Übersicht Schützen'!C7</f>
        <v>310.60000000000002</v>
      </c>
      <c r="E22" s="42">
        <f>'Übersicht Schützen'!D7</f>
        <v>308.39999999999998</v>
      </c>
      <c r="F22" s="42">
        <f>'Übersicht Schützen'!E7</f>
        <v>308.7</v>
      </c>
      <c r="G22" s="42">
        <f>'Übersicht Schützen'!F7</f>
        <v>312.8</v>
      </c>
      <c r="H22" s="42">
        <f>'Übersicht Schützen'!G7</f>
        <v>314.8</v>
      </c>
      <c r="I22" s="42">
        <f>'Übersicht Schützen'!H7</f>
        <v>312.60000000000002</v>
      </c>
      <c r="J22" s="59">
        <f>'Übersicht Schützen'!I7</f>
        <v>311.31666666666666</v>
      </c>
      <c r="K22" s="42">
        <f t="shared" si="8"/>
        <v>1867.9</v>
      </c>
      <c r="L22" s="42">
        <f>'Übersicht Schützen'!L7</f>
        <v>312</v>
      </c>
      <c r="M22" s="42">
        <f>'Übersicht Schützen'!M7</f>
        <v>311</v>
      </c>
      <c r="N22" s="42">
        <f>'Übersicht Schützen'!N7</f>
        <v>307.3</v>
      </c>
      <c r="O22" s="42">
        <f>'Übersicht Schützen'!O7</f>
        <v>0</v>
      </c>
      <c r="P22" s="42">
        <f>'Übersicht Schützen'!P7</f>
        <v>314.2</v>
      </c>
      <c r="Q22" s="42">
        <f>'Übersicht Schützen'!Q7</f>
        <v>0</v>
      </c>
      <c r="R22" s="59">
        <f>'Übersicht Schützen'!R7</f>
        <v>311.125</v>
      </c>
      <c r="S22" s="42">
        <f t="shared" si="6"/>
        <v>1244.5</v>
      </c>
      <c r="T22" s="59">
        <f>'Übersicht Schützen'!U7</f>
        <v>311.24</v>
      </c>
      <c r="U22" s="42">
        <f t="shared" si="7"/>
        <v>3112.4</v>
      </c>
      <c r="V22" s="42">
        <f t="shared" si="9"/>
        <v>-11.699999999999818</v>
      </c>
    </row>
    <row r="23" spans="1:22" s="51" customFormat="1" ht="18" customHeight="1" x14ac:dyDescent="0.3">
      <c r="A23" s="50">
        <v>7</v>
      </c>
      <c r="B23" s="54" t="str">
        <f>'Übersicht Schützen'!A8</f>
        <v>Breyer Wilfried</v>
      </c>
      <c r="C23" s="91" t="str">
        <f>'Übersicht Schützen'!B8</f>
        <v>Neuvrees I</v>
      </c>
      <c r="D23" s="55">
        <f>'Übersicht Schützen'!C8</f>
        <v>312</v>
      </c>
      <c r="E23" s="38">
        <f>'Übersicht Schützen'!D8</f>
        <v>312.39999999999998</v>
      </c>
      <c r="F23" s="38">
        <f>'Übersicht Schützen'!E8</f>
        <v>308.5</v>
      </c>
      <c r="G23" s="38">
        <f>'Übersicht Schützen'!F8</f>
        <v>311.3</v>
      </c>
      <c r="H23" s="38">
        <f>'Übersicht Schützen'!G8</f>
        <v>312.10000000000002</v>
      </c>
      <c r="I23" s="38">
        <f>'Übersicht Schützen'!H8</f>
        <v>312.89999999999998</v>
      </c>
      <c r="J23" s="56">
        <f>'Übersicht Schützen'!I8</f>
        <v>311.53333333333336</v>
      </c>
      <c r="K23" s="38">
        <f t="shared" si="8"/>
        <v>1869.2000000000003</v>
      </c>
      <c r="L23" s="38">
        <f>'Übersicht Schützen'!L8</f>
        <v>310.10000000000002</v>
      </c>
      <c r="M23" s="38">
        <f>'Übersicht Schützen'!M8</f>
        <v>308.39999999999998</v>
      </c>
      <c r="N23" s="38">
        <f>'Übersicht Schützen'!N8</f>
        <v>313</v>
      </c>
      <c r="O23" s="38">
        <f>'Übersicht Schützen'!O8</f>
        <v>0</v>
      </c>
      <c r="P23" s="38">
        <f>'Übersicht Schützen'!P8</f>
        <v>310.60000000000002</v>
      </c>
      <c r="Q23" s="38">
        <f>'Übersicht Schützen'!Q8</f>
        <v>0</v>
      </c>
      <c r="R23" s="56">
        <f>'Übersicht Schützen'!R8</f>
        <v>310.52499999999998</v>
      </c>
      <c r="S23" s="38">
        <f t="shared" si="6"/>
        <v>1242.0999999999999</v>
      </c>
      <c r="T23" s="56">
        <f>'Übersicht Schützen'!U8</f>
        <v>311.13</v>
      </c>
      <c r="U23" s="38">
        <f t="shared" si="7"/>
        <v>3111.3</v>
      </c>
      <c r="V23" s="38">
        <f t="shared" si="9"/>
        <v>-1.0999999999999091</v>
      </c>
    </row>
    <row r="24" spans="1:22" s="51" customFormat="1" ht="18" customHeight="1" x14ac:dyDescent="0.3">
      <c r="A24" s="29">
        <v>8</v>
      </c>
      <c r="B24" s="57" t="str">
        <f>'Übersicht Schützen'!A9</f>
        <v>Middendorf Peter</v>
      </c>
      <c r="C24" s="92" t="str">
        <f>'Übersicht Schützen'!B9</f>
        <v>Esterwegen III</v>
      </c>
      <c r="D24" s="58">
        <f>'Übersicht Schützen'!C9</f>
        <v>312.2</v>
      </c>
      <c r="E24" s="42">
        <f>'Übersicht Schützen'!D9</f>
        <v>311.3</v>
      </c>
      <c r="F24" s="42">
        <f>'Übersicht Schützen'!E9</f>
        <v>303.2</v>
      </c>
      <c r="G24" s="42">
        <f>'Übersicht Schützen'!F9</f>
        <v>313.8</v>
      </c>
      <c r="H24" s="42">
        <f>'Übersicht Schützen'!G9</f>
        <v>313.39999999999998</v>
      </c>
      <c r="I24" s="42">
        <f>'Übersicht Schützen'!H9</f>
        <v>314.3</v>
      </c>
      <c r="J24" s="59">
        <f>'Übersicht Schützen'!I9</f>
        <v>311.36666666666667</v>
      </c>
      <c r="K24" s="42">
        <f t="shared" si="8"/>
        <v>1868.2</v>
      </c>
      <c r="L24" s="42">
        <f>'Übersicht Schützen'!L9</f>
        <v>313</v>
      </c>
      <c r="M24" s="42">
        <f>'Übersicht Schützen'!M9</f>
        <v>310.89999999999998</v>
      </c>
      <c r="N24" s="42">
        <f>'Übersicht Schützen'!N9</f>
        <v>306.60000000000002</v>
      </c>
      <c r="O24" s="42">
        <f>'Übersicht Schützen'!O9</f>
        <v>0</v>
      </c>
      <c r="P24" s="42">
        <f>'Übersicht Schützen'!P9</f>
        <v>311.89999999999998</v>
      </c>
      <c r="Q24" s="42">
        <f>'Übersicht Schützen'!Q9</f>
        <v>0</v>
      </c>
      <c r="R24" s="59">
        <f>'Übersicht Schützen'!R9</f>
        <v>310.60000000000002</v>
      </c>
      <c r="S24" s="42">
        <f t="shared" si="6"/>
        <v>1242.4000000000001</v>
      </c>
      <c r="T24" s="59">
        <f>'Übersicht Schützen'!U9</f>
        <v>311.06</v>
      </c>
      <c r="U24" s="42">
        <f t="shared" si="7"/>
        <v>3110.6000000000004</v>
      </c>
      <c r="V24" s="42">
        <f t="shared" si="9"/>
        <v>-0.6999999999998181</v>
      </c>
    </row>
    <row r="25" spans="1:22" s="51" customFormat="1" ht="18" customHeight="1" x14ac:dyDescent="0.3">
      <c r="A25" s="43">
        <v>9</v>
      </c>
      <c r="B25" s="54" t="str">
        <f>'Übersicht Schützen'!A10</f>
        <v>Hanenkamp Andre</v>
      </c>
      <c r="C25" s="91" t="str">
        <f>'Übersicht Schützen'!B10</f>
        <v>Börgerwald II</v>
      </c>
      <c r="D25" s="55">
        <f>'Übersicht Schützen'!C10</f>
        <v>313.3</v>
      </c>
      <c r="E25" s="38">
        <f>'Übersicht Schützen'!D10</f>
        <v>304.39999999999998</v>
      </c>
      <c r="F25" s="38">
        <f>'Übersicht Schützen'!E10</f>
        <v>311.3</v>
      </c>
      <c r="G25" s="38">
        <f>'Übersicht Schützen'!F10</f>
        <v>313</v>
      </c>
      <c r="H25" s="38">
        <f>'Übersicht Schützen'!G10</f>
        <v>310.89999999999998</v>
      </c>
      <c r="I25" s="38">
        <f>'Übersicht Schützen'!H10</f>
        <v>313.10000000000002</v>
      </c>
      <c r="J25" s="56">
        <f>'Übersicht Schützen'!I10</f>
        <v>311</v>
      </c>
      <c r="K25" s="38">
        <f t="shared" si="8"/>
        <v>1866</v>
      </c>
      <c r="L25" s="38">
        <f>'Übersicht Schützen'!L10</f>
        <v>309.3</v>
      </c>
      <c r="M25" s="38">
        <f>'Übersicht Schützen'!M10</f>
        <v>310.2</v>
      </c>
      <c r="N25" s="38">
        <f>'Übersicht Schützen'!N10</f>
        <v>311.89999999999998</v>
      </c>
      <c r="O25" s="38">
        <f>'Übersicht Schützen'!O10</f>
        <v>0</v>
      </c>
      <c r="P25" s="38">
        <f>'Übersicht Schützen'!P10</f>
        <v>312.60000000000002</v>
      </c>
      <c r="Q25" s="38">
        <f>'Übersicht Schützen'!Q10</f>
        <v>0</v>
      </c>
      <c r="R25" s="56">
        <f>'Übersicht Schützen'!R10</f>
        <v>311</v>
      </c>
      <c r="S25" s="38">
        <f t="shared" si="6"/>
        <v>1244</v>
      </c>
      <c r="T25" s="56">
        <f>'Übersicht Schützen'!U10</f>
        <v>311</v>
      </c>
      <c r="U25" s="38">
        <f t="shared" si="7"/>
        <v>3110</v>
      </c>
      <c r="V25" s="38">
        <f t="shared" si="9"/>
        <v>-0.6000000000003638</v>
      </c>
    </row>
    <row r="26" spans="1:22" s="51" customFormat="1" ht="18" customHeight="1" x14ac:dyDescent="0.3">
      <c r="A26" s="52">
        <v>10</v>
      </c>
      <c r="B26" s="57" t="str">
        <f>'Übersicht Schützen'!A11</f>
        <v>Meer Michael</v>
      </c>
      <c r="C26" s="92" t="str">
        <f>'Übersicht Schützen'!B11</f>
        <v>Rastdorf III</v>
      </c>
      <c r="D26" s="58">
        <f>'Übersicht Schützen'!C11</f>
        <v>312.60000000000002</v>
      </c>
      <c r="E26" s="42">
        <f>'Übersicht Schützen'!D11</f>
        <v>313.5</v>
      </c>
      <c r="F26" s="42">
        <f>'Übersicht Schützen'!E11</f>
        <v>310.39999999999998</v>
      </c>
      <c r="G26" s="42">
        <f>'Übersicht Schützen'!F11</f>
        <v>313.39999999999998</v>
      </c>
      <c r="H26" s="42">
        <f>'Übersicht Schützen'!G11</f>
        <v>314.3</v>
      </c>
      <c r="I26" s="42">
        <f>'Übersicht Schützen'!H11</f>
        <v>311.8</v>
      </c>
      <c r="J26" s="59">
        <f>'Übersicht Schützen'!I11</f>
        <v>312.66666666666669</v>
      </c>
      <c r="K26" s="42">
        <f t="shared" si="8"/>
        <v>1876</v>
      </c>
      <c r="L26" s="42">
        <f>'Übersicht Schützen'!L11</f>
        <v>310.5</v>
      </c>
      <c r="M26" s="42">
        <f>'Übersicht Schützen'!M11</f>
        <v>304.89999999999998</v>
      </c>
      <c r="N26" s="42">
        <f>'Übersicht Schützen'!N11</f>
        <v>305.60000000000002</v>
      </c>
      <c r="O26" s="42">
        <f>'Übersicht Schützen'!O11</f>
        <v>0</v>
      </c>
      <c r="P26" s="42">
        <f>'Übersicht Schützen'!P11</f>
        <v>312.5</v>
      </c>
      <c r="Q26" s="42">
        <f>'Übersicht Schützen'!Q11</f>
        <v>0</v>
      </c>
      <c r="R26" s="59">
        <f>'Übersicht Schützen'!R11</f>
        <v>308.375</v>
      </c>
      <c r="S26" s="42">
        <f t="shared" si="6"/>
        <v>1233.5</v>
      </c>
      <c r="T26" s="59">
        <f>'Übersicht Schützen'!U11</f>
        <v>310.95</v>
      </c>
      <c r="U26" s="42">
        <f t="shared" si="7"/>
        <v>3109.5</v>
      </c>
      <c r="V26" s="42">
        <f t="shared" si="9"/>
        <v>-0.5</v>
      </c>
    </row>
    <row r="27" spans="1:22" s="51" customFormat="1" ht="18" customHeight="1" x14ac:dyDescent="0.3">
      <c r="A27" s="50">
        <v>11</v>
      </c>
      <c r="B27" s="54" t="str">
        <f>'Übersicht Schützen'!A12</f>
        <v>Müller Helmut</v>
      </c>
      <c r="C27" s="91" t="str">
        <f>'Übersicht Schützen'!B12</f>
        <v>Rastdorf III</v>
      </c>
      <c r="D27" s="55">
        <f>'Übersicht Schützen'!C12</f>
        <v>315.8</v>
      </c>
      <c r="E27" s="38">
        <f>'Übersicht Schützen'!D12</f>
        <v>309</v>
      </c>
      <c r="F27" s="38">
        <f>'Übersicht Schützen'!E12</f>
        <v>309.8</v>
      </c>
      <c r="G27" s="38">
        <f>'Übersicht Schützen'!F12</f>
        <v>306.89999999999998</v>
      </c>
      <c r="H27" s="38">
        <f>'Übersicht Schützen'!G12</f>
        <v>308.3</v>
      </c>
      <c r="I27" s="38">
        <f>'Übersicht Schützen'!H12</f>
        <v>312</v>
      </c>
      <c r="J27" s="56">
        <f>'Übersicht Schützen'!I12</f>
        <v>310.3</v>
      </c>
      <c r="K27" s="38">
        <f t="shared" si="8"/>
        <v>1861.8</v>
      </c>
      <c r="L27" s="38">
        <f>'Übersicht Schützen'!L12</f>
        <v>310.10000000000002</v>
      </c>
      <c r="M27" s="38">
        <f>'Übersicht Schützen'!M12</f>
        <v>310.10000000000002</v>
      </c>
      <c r="N27" s="38">
        <f>'Übersicht Schützen'!N12</f>
        <v>312.39999999999998</v>
      </c>
      <c r="O27" s="38">
        <f>'Übersicht Schützen'!O12</f>
        <v>0</v>
      </c>
      <c r="P27" s="38">
        <f>'Übersicht Schützen'!P12</f>
        <v>310.2</v>
      </c>
      <c r="Q27" s="38">
        <f>'Übersicht Schützen'!Q12</f>
        <v>0</v>
      </c>
      <c r="R27" s="56">
        <f>'Übersicht Schützen'!R12</f>
        <v>310.7</v>
      </c>
      <c r="S27" s="38">
        <f t="shared" si="6"/>
        <v>1242.8</v>
      </c>
      <c r="T27" s="56">
        <f>'Übersicht Schützen'!U12</f>
        <v>310.45999999999998</v>
      </c>
      <c r="U27" s="38">
        <f t="shared" si="7"/>
        <v>3104.6</v>
      </c>
      <c r="V27" s="38">
        <f t="shared" si="9"/>
        <v>-4.9000000000000909</v>
      </c>
    </row>
    <row r="28" spans="1:22" s="51" customFormat="1" ht="18" customHeight="1" x14ac:dyDescent="0.3">
      <c r="A28" s="29">
        <v>12</v>
      </c>
      <c r="B28" s="57" t="str">
        <f>'Übersicht Schützen'!A13</f>
        <v>Will Achim</v>
      </c>
      <c r="C28" s="92" t="str">
        <f>'Übersicht Schützen'!B13</f>
        <v>Spahnharrenstätte II</v>
      </c>
      <c r="D28" s="58">
        <f>'Übersicht Schützen'!C13</f>
        <v>307</v>
      </c>
      <c r="E28" s="42">
        <f>'Übersicht Schützen'!D13</f>
        <v>313.5</v>
      </c>
      <c r="F28" s="42">
        <f>'Übersicht Schützen'!E13</f>
        <v>309.89999999999998</v>
      </c>
      <c r="G28" s="42">
        <f>'Übersicht Schützen'!F13</f>
        <v>310</v>
      </c>
      <c r="H28" s="42">
        <f>'Übersicht Schützen'!G13</f>
        <v>312</v>
      </c>
      <c r="I28" s="42">
        <f>'Übersicht Schützen'!H13</f>
        <v>313.7</v>
      </c>
      <c r="J28" s="59">
        <f>'Übersicht Schützen'!I13</f>
        <v>311.01666666666671</v>
      </c>
      <c r="K28" s="42">
        <f t="shared" si="8"/>
        <v>1866.1000000000001</v>
      </c>
      <c r="L28" s="42">
        <f>'Übersicht Schützen'!L13</f>
        <v>308.60000000000002</v>
      </c>
      <c r="M28" s="42">
        <f>'Übersicht Schützen'!M13</f>
        <v>309.39999999999998</v>
      </c>
      <c r="N28" s="42">
        <f>'Übersicht Schützen'!N13</f>
        <v>310.3</v>
      </c>
      <c r="O28" s="42">
        <f>'Übersicht Schützen'!O13</f>
        <v>0</v>
      </c>
      <c r="P28" s="42">
        <f>'Übersicht Schützen'!P13</f>
        <v>308.10000000000002</v>
      </c>
      <c r="Q28" s="42">
        <f>'Übersicht Schützen'!Q13</f>
        <v>0</v>
      </c>
      <c r="R28" s="59">
        <f>'Übersicht Schützen'!R13</f>
        <v>309.10000000000002</v>
      </c>
      <c r="S28" s="42">
        <f t="shared" si="6"/>
        <v>1236.4000000000001</v>
      </c>
      <c r="T28" s="59">
        <f>'Übersicht Schützen'!U13</f>
        <v>310.25000000000006</v>
      </c>
      <c r="U28" s="42">
        <f t="shared" si="7"/>
        <v>3102.5</v>
      </c>
      <c r="V28" s="42">
        <f t="shared" si="9"/>
        <v>-2.0999999999999091</v>
      </c>
    </row>
    <row r="29" spans="1:22" s="51" customFormat="1" ht="18" customHeight="1" x14ac:dyDescent="0.3">
      <c r="A29" s="50">
        <v>13</v>
      </c>
      <c r="B29" s="54" t="str">
        <f>'Übersicht Schützen'!A14</f>
        <v>Schulte Mathias</v>
      </c>
      <c r="C29" s="91" t="str">
        <f>'Übersicht Schützen'!B14</f>
        <v>Esterwegen III</v>
      </c>
      <c r="D29" s="55">
        <f>'Übersicht Schützen'!C14</f>
        <v>310.79999999999995</v>
      </c>
      <c r="E29" s="38">
        <f>'Übersicht Schützen'!D14</f>
        <v>308.39999999999998</v>
      </c>
      <c r="F29" s="38">
        <f>'Übersicht Schützen'!E14</f>
        <v>310.60000000000002</v>
      </c>
      <c r="G29" s="38">
        <f>'Übersicht Schützen'!F14</f>
        <v>312.7</v>
      </c>
      <c r="H29" s="38">
        <f>'Übersicht Schützen'!G14</f>
        <v>311.89999999999998</v>
      </c>
      <c r="I29" s="38">
        <f>'Übersicht Schützen'!H14</f>
        <v>308.5</v>
      </c>
      <c r="J29" s="56">
        <f>'Übersicht Schützen'!I14</f>
        <v>310.48333333333335</v>
      </c>
      <c r="K29" s="38">
        <f t="shared" si="8"/>
        <v>1862.9</v>
      </c>
      <c r="L29" s="38">
        <f>'Übersicht Schützen'!L14</f>
        <v>306.2</v>
      </c>
      <c r="M29" s="38">
        <f>'Übersicht Schützen'!M14</f>
        <v>308.60000000000002</v>
      </c>
      <c r="N29" s="38">
        <f>'Übersicht Schützen'!N14</f>
        <v>308.3</v>
      </c>
      <c r="O29" s="38">
        <f>'Übersicht Schützen'!O14</f>
        <v>0</v>
      </c>
      <c r="P29" s="38">
        <f>'Übersicht Schützen'!P14</f>
        <v>312.5</v>
      </c>
      <c r="Q29" s="38">
        <f>'Übersicht Schützen'!Q14</f>
        <v>0</v>
      </c>
      <c r="R29" s="56">
        <f>'Übersicht Schützen'!R14</f>
        <v>308.89999999999998</v>
      </c>
      <c r="S29" s="38">
        <f t="shared" si="6"/>
        <v>1235.5999999999999</v>
      </c>
      <c r="T29" s="56">
        <f>'Übersicht Schützen'!U14</f>
        <v>309.85000000000002</v>
      </c>
      <c r="U29" s="38">
        <f t="shared" si="7"/>
        <v>3098.5</v>
      </c>
      <c r="V29" s="38">
        <f t="shared" si="9"/>
        <v>-4</v>
      </c>
    </row>
    <row r="30" spans="1:22" s="51" customFormat="1" ht="18" customHeight="1" x14ac:dyDescent="0.3">
      <c r="A30" s="52">
        <v>14</v>
      </c>
      <c r="B30" s="57" t="str">
        <f>'Übersicht Schützen'!A15</f>
        <v>Schröer Friedhelm</v>
      </c>
      <c r="C30" s="92" t="str">
        <f>'Übersicht Schützen'!B15</f>
        <v>Börgerwald II</v>
      </c>
      <c r="D30" s="58">
        <f>'Übersicht Schützen'!C15</f>
        <v>306.3</v>
      </c>
      <c r="E30" s="42">
        <f>'Übersicht Schützen'!D15</f>
        <v>309.3</v>
      </c>
      <c r="F30" s="42">
        <f>'Übersicht Schützen'!E15</f>
        <v>307.8</v>
      </c>
      <c r="G30" s="42">
        <f>'Übersicht Schützen'!F15</f>
        <v>310.5</v>
      </c>
      <c r="H30" s="42">
        <f>'Übersicht Schützen'!G15</f>
        <v>311.3</v>
      </c>
      <c r="I30" s="42">
        <f>'Übersicht Schützen'!H15</f>
        <v>311.10000000000002</v>
      </c>
      <c r="J30" s="59">
        <f>'Übersicht Schützen'!I15</f>
        <v>309.38333333333338</v>
      </c>
      <c r="K30" s="42">
        <f t="shared" si="8"/>
        <v>1856.3000000000002</v>
      </c>
      <c r="L30" s="42">
        <f>'Übersicht Schützen'!L15</f>
        <v>306.39999999999998</v>
      </c>
      <c r="M30" s="42">
        <f>'Übersicht Schützen'!M15</f>
        <v>310.5</v>
      </c>
      <c r="N30" s="42">
        <f>'Übersicht Schützen'!N15</f>
        <v>312</v>
      </c>
      <c r="O30" s="42">
        <f>'Übersicht Schützen'!O15</f>
        <v>0</v>
      </c>
      <c r="P30" s="42">
        <f>'Übersicht Schützen'!P15</f>
        <v>312</v>
      </c>
      <c r="Q30" s="42">
        <f>'Übersicht Schützen'!Q15</f>
        <v>0</v>
      </c>
      <c r="R30" s="59">
        <f>'Übersicht Schützen'!R15</f>
        <v>310.22500000000002</v>
      </c>
      <c r="S30" s="42">
        <f t="shared" si="6"/>
        <v>1240.9000000000001</v>
      </c>
      <c r="T30" s="59">
        <f>'Übersicht Schützen'!U15</f>
        <v>309.72000000000003</v>
      </c>
      <c r="U30" s="42">
        <f t="shared" si="7"/>
        <v>3097.2000000000003</v>
      </c>
      <c r="V30" s="42">
        <f t="shared" si="9"/>
        <v>-1.2999999999997272</v>
      </c>
    </row>
    <row r="31" spans="1:22" s="51" customFormat="1" ht="18" customHeight="1" x14ac:dyDescent="0.3">
      <c r="A31" s="43">
        <v>15</v>
      </c>
      <c r="B31" s="54" t="str">
        <f>'Übersicht Schützen'!A16</f>
        <v>Antons Mathias</v>
      </c>
      <c r="C31" s="91" t="str">
        <f>'Übersicht Schützen'!B16</f>
        <v>Börgerwald II</v>
      </c>
      <c r="D31" s="55">
        <f>'Übersicht Schützen'!C16</f>
        <v>308.89999999999998</v>
      </c>
      <c r="E31" s="38">
        <f>'Übersicht Schützen'!D16</f>
        <v>309</v>
      </c>
      <c r="F31" s="38">
        <f>'Übersicht Schützen'!E16</f>
        <v>308.3</v>
      </c>
      <c r="G31" s="38">
        <f>'Übersicht Schützen'!F16</f>
        <v>303.3</v>
      </c>
      <c r="H31" s="38">
        <f>'Übersicht Schützen'!G16</f>
        <v>309.10000000000002</v>
      </c>
      <c r="I31" s="38">
        <f>'Übersicht Schützen'!H16</f>
        <v>306.5</v>
      </c>
      <c r="J31" s="56">
        <f>'Übersicht Schützen'!I16</f>
        <v>307.51666666666665</v>
      </c>
      <c r="K31" s="38">
        <f t="shared" si="8"/>
        <v>1845.1</v>
      </c>
      <c r="L31" s="38">
        <f>'Übersicht Schützen'!L16</f>
        <v>308.8</v>
      </c>
      <c r="M31" s="38">
        <f>'Übersicht Schützen'!M16</f>
        <v>310</v>
      </c>
      <c r="N31" s="38">
        <f>'Übersicht Schützen'!N16</f>
        <v>309.60000000000002</v>
      </c>
      <c r="O31" s="38">
        <f>'Übersicht Schützen'!O16</f>
        <v>0</v>
      </c>
      <c r="P31" s="38">
        <f>'Übersicht Schützen'!P16</f>
        <v>313.60000000000002</v>
      </c>
      <c r="Q31" s="38">
        <f>'Übersicht Schützen'!Q16</f>
        <v>0</v>
      </c>
      <c r="R31" s="56">
        <f>'Übersicht Schützen'!R16</f>
        <v>310.5</v>
      </c>
      <c r="S31" s="38">
        <f t="shared" si="6"/>
        <v>1242</v>
      </c>
      <c r="T31" s="56">
        <f>'Übersicht Schützen'!U16</f>
        <v>308.70999999999998</v>
      </c>
      <c r="U31" s="38">
        <f t="shared" si="7"/>
        <v>3087.1</v>
      </c>
      <c r="V31" s="38">
        <f t="shared" si="9"/>
        <v>-10.100000000000364</v>
      </c>
    </row>
    <row r="32" spans="1:22" s="51" customFormat="1" ht="18" customHeight="1" x14ac:dyDescent="0.3">
      <c r="A32" s="29">
        <v>16</v>
      </c>
      <c r="B32" s="57" t="str">
        <f>'Übersicht Schützen'!A17</f>
        <v>Hanneken Moritz</v>
      </c>
      <c r="C32" s="92" t="str">
        <f>'Übersicht Schützen'!B17</f>
        <v>Börgerwald II</v>
      </c>
      <c r="D32" s="58">
        <f>'Übersicht Schützen'!C17</f>
        <v>307.39999999999998</v>
      </c>
      <c r="E32" s="42">
        <f>'Übersicht Schützen'!D17</f>
        <v>304.10000000000002</v>
      </c>
      <c r="F32" s="42">
        <f>'Übersicht Schützen'!E17</f>
        <v>310.8</v>
      </c>
      <c r="G32" s="42">
        <f>'Übersicht Schützen'!F17</f>
        <v>307.8</v>
      </c>
      <c r="H32" s="42">
        <f>'Übersicht Schützen'!G17</f>
        <v>306.8</v>
      </c>
      <c r="I32" s="42">
        <f>'Übersicht Schützen'!H17</f>
        <v>305.60000000000002</v>
      </c>
      <c r="J32" s="59">
        <f>'Übersicht Schützen'!I17</f>
        <v>307.08333333333331</v>
      </c>
      <c r="K32" s="42">
        <f t="shared" si="8"/>
        <v>1842.5</v>
      </c>
      <c r="L32" s="42">
        <f>'Übersicht Schützen'!L17</f>
        <v>306.39999999999998</v>
      </c>
      <c r="M32" s="42">
        <f>'Übersicht Schützen'!M17</f>
        <v>309.2</v>
      </c>
      <c r="N32" s="42">
        <f>'Übersicht Schützen'!N17</f>
        <v>307.3</v>
      </c>
      <c r="O32" s="42">
        <f>'Übersicht Schützen'!O17</f>
        <v>0</v>
      </c>
      <c r="P32" s="42">
        <f>'Übersicht Schützen'!P17</f>
        <v>316.10000000000002</v>
      </c>
      <c r="Q32" s="42">
        <f>'Übersicht Schützen'!Q17</f>
        <v>0</v>
      </c>
      <c r="R32" s="59">
        <f>'Übersicht Schützen'!R17</f>
        <v>309.75</v>
      </c>
      <c r="S32" s="42">
        <f t="shared" si="6"/>
        <v>1239</v>
      </c>
      <c r="T32" s="59">
        <f>'Übersicht Schützen'!U17</f>
        <v>308.14999999999998</v>
      </c>
      <c r="U32" s="42">
        <f t="shared" si="7"/>
        <v>3081.5</v>
      </c>
      <c r="V32" s="42">
        <f t="shared" si="9"/>
        <v>-5.5999999999999091</v>
      </c>
    </row>
    <row r="33" spans="1:44" s="51" customFormat="1" ht="18" customHeight="1" x14ac:dyDescent="0.3">
      <c r="A33" s="50">
        <v>17</v>
      </c>
      <c r="B33" s="54" t="str">
        <f>'Übersicht Schützen'!A18</f>
        <v>Steenken Klaus</v>
      </c>
      <c r="C33" s="91" t="str">
        <f>'Übersicht Schützen'!B18</f>
        <v>Neuvrees I</v>
      </c>
      <c r="D33" s="55">
        <f>'Übersicht Schützen'!C18</f>
        <v>304.2</v>
      </c>
      <c r="E33" s="38">
        <f>'Übersicht Schützen'!D18</f>
        <v>307</v>
      </c>
      <c r="F33" s="38">
        <f>'Übersicht Schützen'!E18</f>
        <v>305.7</v>
      </c>
      <c r="G33" s="38">
        <f>'Übersicht Schützen'!F18</f>
        <v>305.2</v>
      </c>
      <c r="H33" s="38">
        <f>'Übersicht Schützen'!G18</f>
        <v>308.10000000000002</v>
      </c>
      <c r="I33" s="38">
        <f>'Übersicht Schützen'!H18</f>
        <v>309.2</v>
      </c>
      <c r="J33" s="56">
        <f>'Übersicht Schützen'!I18</f>
        <v>306.56666666666672</v>
      </c>
      <c r="K33" s="38">
        <f t="shared" si="8"/>
        <v>1839.4000000000003</v>
      </c>
      <c r="L33" s="38">
        <f>'Übersicht Schützen'!L18</f>
        <v>307.2</v>
      </c>
      <c r="M33" s="38">
        <f>'Übersicht Schützen'!M18</f>
        <v>310.3</v>
      </c>
      <c r="N33" s="38">
        <f>'Übersicht Schützen'!N18</f>
        <v>306.60000000000002</v>
      </c>
      <c r="O33" s="38">
        <f>'Übersicht Schützen'!O18</f>
        <v>0</v>
      </c>
      <c r="P33" s="38">
        <f>'Übersicht Schützen'!P18</f>
        <v>309.7</v>
      </c>
      <c r="Q33" s="38">
        <f>'Übersicht Schützen'!Q18</f>
        <v>0</v>
      </c>
      <c r="R33" s="56">
        <f>'Übersicht Schützen'!R18</f>
        <v>308.45</v>
      </c>
      <c r="S33" s="38">
        <f t="shared" si="6"/>
        <v>1233.8</v>
      </c>
      <c r="T33" s="56">
        <f>'Übersicht Schützen'!U18</f>
        <v>307.32000000000005</v>
      </c>
      <c r="U33" s="38">
        <f t="shared" si="7"/>
        <v>3073.2000000000003</v>
      </c>
      <c r="V33" s="38">
        <f t="shared" si="9"/>
        <v>-8.2999999999997272</v>
      </c>
    </row>
    <row r="34" spans="1:44" s="51" customFormat="1" ht="18" customHeight="1" x14ac:dyDescent="0.3">
      <c r="A34" s="29">
        <v>18</v>
      </c>
      <c r="B34" s="57" t="str">
        <f>'Übersicht Schützen'!A19</f>
        <v>Goldenstein Uwe</v>
      </c>
      <c r="C34" s="92" t="str">
        <f>'Übersicht Schützen'!B19</f>
        <v>Börger II</v>
      </c>
      <c r="D34" s="58">
        <f>'Übersicht Schützen'!C19</f>
        <v>307.39999999999998</v>
      </c>
      <c r="E34" s="42">
        <f>'Übersicht Schützen'!D19</f>
        <v>304.8</v>
      </c>
      <c r="F34" s="42">
        <f>'Übersicht Schützen'!E19</f>
        <v>304.10000000000002</v>
      </c>
      <c r="G34" s="42">
        <f>'Übersicht Schützen'!F19</f>
        <v>304.8</v>
      </c>
      <c r="H34" s="42">
        <f>'Übersicht Schützen'!G19</f>
        <v>307.89999999999998</v>
      </c>
      <c r="I34" s="42">
        <f>'Übersicht Schützen'!H19</f>
        <v>308.7</v>
      </c>
      <c r="J34" s="59">
        <f>'Übersicht Schützen'!I19</f>
        <v>306.28333333333336</v>
      </c>
      <c r="K34" s="42">
        <f t="shared" si="8"/>
        <v>1837.7</v>
      </c>
      <c r="L34" s="42">
        <f>'Übersicht Schützen'!L19</f>
        <v>305.10000000000002</v>
      </c>
      <c r="M34" s="42">
        <f>'Übersicht Schützen'!M19</f>
        <v>304.60000000000002</v>
      </c>
      <c r="N34" s="42">
        <f>'Übersicht Schützen'!N19</f>
        <v>301.7</v>
      </c>
      <c r="O34" s="42">
        <f>'Übersicht Schützen'!O19</f>
        <v>0</v>
      </c>
      <c r="P34" s="42">
        <f>'Übersicht Schützen'!P19</f>
        <v>308.8</v>
      </c>
      <c r="Q34" s="42">
        <f>'Übersicht Schützen'!Q19</f>
        <v>0</v>
      </c>
      <c r="R34" s="59">
        <f>'Übersicht Schützen'!R19</f>
        <v>305.05</v>
      </c>
      <c r="S34" s="42">
        <f t="shared" si="6"/>
        <v>1220.2</v>
      </c>
      <c r="T34" s="59">
        <f>'Übersicht Schützen'!U19</f>
        <v>305.79000000000002</v>
      </c>
      <c r="U34" s="42">
        <f t="shared" si="7"/>
        <v>3057.9</v>
      </c>
      <c r="V34" s="42">
        <f t="shared" si="9"/>
        <v>-15.300000000000182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Jungsthoefel Markus</v>
      </c>
      <c r="C35" s="91" t="str">
        <f>'Übersicht Schützen'!B20</f>
        <v>Börger II</v>
      </c>
      <c r="D35" s="55">
        <f>'Übersicht Schützen'!C20</f>
        <v>308.3</v>
      </c>
      <c r="E35" s="38">
        <f>'Übersicht Schützen'!D20</f>
        <v>303.5</v>
      </c>
      <c r="F35" s="38">
        <f>'Übersicht Schützen'!E20</f>
        <v>305.39999999999998</v>
      </c>
      <c r="G35" s="38">
        <f>'Übersicht Schützen'!F20</f>
        <v>306.10000000000002</v>
      </c>
      <c r="H35" s="38">
        <f>'Übersicht Schützen'!G20</f>
        <v>307.5</v>
      </c>
      <c r="I35" s="38">
        <f>'Übersicht Schützen'!H20</f>
        <v>309.10000000000002</v>
      </c>
      <c r="J35" s="56">
        <f>'Übersicht Schützen'!I20</f>
        <v>306.65000000000003</v>
      </c>
      <c r="K35" s="38">
        <f t="shared" si="8"/>
        <v>1839.9</v>
      </c>
      <c r="L35" s="38">
        <f>'Übersicht Schützen'!L20</f>
        <v>299.60000000000002</v>
      </c>
      <c r="M35" s="38">
        <f>'Übersicht Schützen'!M20</f>
        <v>307.89999999999998</v>
      </c>
      <c r="N35" s="38">
        <f>'Übersicht Schützen'!N20</f>
        <v>308.60000000000002</v>
      </c>
      <c r="O35" s="38">
        <f>'Übersicht Schützen'!O20</f>
        <v>0</v>
      </c>
      <c r="P35" s="38">
        <f>'Übersicht Schützen'!P20</f>
        <v>301.60000000000002</v>
      </c>
      <c r="Q35" s="38">
        <f>'Übersicht Schützen'!Q20</f>
        <v>0</v>
      </c>
      <c r="R35" s="56">
        <f>'Übersicht Schützen'!R20</f>
        <v>304.42500000000001</v>
      </c>
      <c r="S35" s="38">
        <f t="shared" si="6"/>
        <v>1217.7</v>
      </c>
      <c r="T35" s="56">
        <f>'Übersicht Schützen'!U20</f>
        <v>305.76</v>
      </c>
      <c r="U35" s="38">
        <f t="shared" si="7"/>
        <v>3057.6000000000004</v>
      </c>
      <c r="V35" s="38">
        <f t="shared" si="9"/>
        <v>-0.29999999999972715</v>
      </c>
    </row>
    <row r="36" spans="1:44" s="51" customFormat="1" ht="18" customHeight="1" x14ac:dyDescent="0.3">
      <c r="A36" s="52">
        <v>20</v>
      </c>
      <c r="B36" s="57" t="str">
        <f>'Übersicht Schützen'!A21</f>
        <v>Rolfes Wilhelm</v>
      </c>
      <c r="C36" s="92" t="str">
        <f>'Übersicht Schützen'!B21</f>
        <v>Neuvrees I</v>
      </c>
      <c r="D36" s="58">
        <f>'Übersicht Schützen'!C21</f>
        <v>312.60000000000002</v>
      </c>
      <c r="E36" s="42">
        <f>'Übersicht Schützen'!D21</f>
        <v>304.2</v>
      </c>
      <c r="F36" s="42">
        <f>'Übersicht Schützen'!E21</f>
        <v>293.39999999999998</v>
      </c>
      <c r="G36" s="42">
        <f>'Übersicht Schützen'!F21</f>
        <v>301.60000000000002</v>
      </c>
      <c r="H36" s="42">
        <f>'Übersicht Schützen'!G21</f>
        <v>308.8</v>
      </c>
      <c r="I36" s="42">
        <f>'Übersicht Schützen'!H21</f>
        <v>311.60000000000002</v>
      </c>
      <c r="J36" s="59">
        <f>'Übersicht Schützen'!I21</f>
        <v>305.36666666666662</v>
      </c>
      <c r="K36" s="42">
        <f t="shared" si="8"/>
        <v>1832.1999999999998</v>
      </c>
      <c r="L36" s="42">
        <f>'Übersicht Schützen'!L21</f>
        <v>305.8</v>
      </c>
      <c r="M36" s="42">
        <f>'Übersicht Schützen'!M21</f>
        <v>295.8</v>
      </c>
      <c r="N36" s="42">
        <f>'Übersicht Schützen'!N21</f>
        <v>306.3</v>
      </c>
      <c r="O36" s="42">
        <f>'Übersicht Schützen'!O21</f>
        <v>0</v>
      </c>
      <c r="P36" s="42">
        <f>'Übersicht Schützen'!P21</f>
        <v>307.10000000000002</v>
      </c>
      <c r="Q36" s="42">
        <f>'Übersicht Schützen'!Q21</f>
        <v>0</v>
      </c>
      <c r="R36" s="59">
        <f>'Übersicht Schützen'!R21</f>
        <v>303.75</v>
      </c>
      <c r="S36" s="42">
        <f t="shared" si="6"/>
        <v>1215</v>
      </c>
      <c r="T36" s="59">
        <f>'Übersicht Schützen'!U21</f>
        <v>304.72000000000003</v>
      </c>
      <c r="U36" s="42">
        <f t="shared" si="7"/>
        <v>3047.2</v>
      </c>
      <c r="V36" s="42">
        <f t="shared" si="9"/>
        <v>-10.400000000000546</v>
      </c>
    </row>
    <row r="37" spans="1:44" s="51" customFormat="1" ht="18" customHeight="1" x14ac:dyDescent="0.3">
      <c r="A37" s="50">
        <v>21</v>
      </c>
      <c r="B37" s="54" t="str">
        <f>'Übersicht Schützen'!A22</f>
        <v>Thyen Werner</v>
      </c>
      <c r="C37" s="91" t="str">
        <f>'Übersicht Schützen'!B22</f>
        <v>Neuvrees I</v>
      </c>
      <c r="D37" s="55">
        <f>'Übersicht Schützen'!C22</f>
        <v>304.5</v>
      </c>
      <c r="E37" s="38">
        <f>'Übersicht Schützen'!D22</f>
        <v>295.7</v>
      </c>
      <c r="F37" s="38">
        <f>'Übersicht Schützen'!E22</f>
        <v>302.89999999999998</v>
      </c>
      <c r="G37" s="38">
        <f>'Übersicht Schützen'!F22</f>
        <v>304.7</v>
      </c>
      <c r="H37" s="38">
        <f>'Übersicht Schützen'!G22</f>
        <v>303</v>
      </c>
      <c r="I37" s="38">
        <f>'Übersicht Schützen'!H22</f>
        <v>303.3</v>
      </c>
      <c r="J37" s="56">
        <f>'Übersicht Schützen'!I22</f>
        <v>302.34999999999997</v>
      </c>
      <c r="K37" s="38">
        <f t="shared" si="8"/>
        <v>1814.1</v>
      </c>
      <c r="L37" s="38">
        <f>'Übersicht Schützen'!L22</f>
        <v>302.3</v>
      </c>
      <c r="M37" s="38">
        <f>'Übersicht Schützen'!M22</f>
        <v>306.10000000000002</v>
      </c>
      <c r="N37" s="38">
        <f>'Übersicht Schützen'!N22</f>
        <v>301.5</v>
      </c>
      <c r="O37" s="38">
        <f>'Übersicht Schützen'!O22</f>
        <v>0</v>
      </c>
      <c r="P37" s="38">
        <f>'Übersicht Schützen'!P22</f>
        <v>309</v>
      </c>
      <c r="Q37" s="38">
        <f>'Übersicht Schützen'!Q22</f>
        <v>0</v>
      </c>
      <c r="R37" s="56">
        <f>'Übersicht Schützen'!R22</f>
        <v>304.72500000000002</v>
      </c>
      <c r="S37" s="38">
        <f t="shared" si="6"/>
        <v>1218.9000000000001</v>
      </c>
      <c r="T37" s="56">
        <f>'Übersicht Schützen'!U22</f>
        <v>303.3</v>
      </c>
      <c r="U37" s="38">
        <f t="shared" si="7"/>
        <v>3033</v>
      </c>
      <c r="V37" s="38">
        <f t="shared" si="9"/>
        <v>-14.199999999999818</v>
      </c>
    </row>
    <row r="38" spans="1:44" s="51" customFormat="1" ht="18" customHeight="1" x14ac:dyDescent="0.3">
      <c r="A38" s="29">
        <v>22</v>
      </c>
      <c r="B38" s="57" t="str">
        <f>'Übersicht Schützen'!A23</f>
        <v>Schulz Simon</v>
      </c>
      <c r="C38" s="92" t="str">
        <f>'Übersicht Schützen'!B23</f>
        <v>Börger II</v>
      </c>
      <c r="D38" s="58">
        <f>'Übersicht Schützen'!C23</f>
        <v>305.7</v>
      </c>
      <c r="E38" s="42">
        <f>'Übersicht Schützen'!D23</f>
        <v>299.8</v>
      </c>
      <c r="F38" s="42">
        <f>'Übersicht Schützen'!E23</f>
        <v>308.7</v>
      </c>
      <c r="G38" s="42">
        <f>'Übersicht Schützen'!F23</f>
        <v>303.7</v>
      </c>
      <c r="H38" s="42">
        <f>'Übersicht Schützen'!G23</f>
        <v>304.8</v>
      </c>
      <c r="I38" s="42">
        <f>'Übersicht Schützen'!H23</f>
        <v>309.3</v>
      </c>
      <c r="J38" s="59">
        <f>'Übersicht Schützen'!I23</f>
        <v>305.33333333333331</v>
      </c>
      <c r="K38" s="42">
        <f t="shared" si="8"/>
        <v>1832</v>
      </c>
      <c r="L38" s="42">
        <f>'Übersicht Schützen'!L23</f>
        <v>298.2</v>
      </c>
      <c r="M38" s="42">
        <f>'Übersicht Schützen'!M23</f>
        <v>302.8</v>
      </c>
      <c r="N38" s="42">
        <f>'Übersicht Schützen'!N23</f>
        <v>296.8</v>
      </c>
      <c r="O38" s="42">
        <f>'Übersicht Schützen'!O23</f>
        <v>0</v>
      </c>
      <c r="P38" s="42">
        <f>'Übersicht Schützen'!P23</f>
        <v>299.8</v>
      </c>
      <c r="Q38" s="42">
        <f>'Übersicht Schützen'!Q23</f>
        <v>0</v>
      </c>
      <c r="R38" s="59">
        <f>'Übersicht Schützen'!R23</f>
        <v>299.39999999999998</v>
      </c>
      <c r="S38" s="42">
        <f t="shared" si="6"/>
        <v>1197.5999999999999</v>
      </c>
      <c r="T38" s="59">
        <f>'Übersicht Schützen'!U23</f>
        <v>302.96000000000004</v>
      </c>
      <c r="U38" s="42">
        <f t="shared" si="7"/>
        <v>3029.6</v>
      </c>
      <c r="V38" s="42">
        <f t="shared" si="9"/>
        <v>-3.4000000000000909</v>
      </c>
    </row>
    <row r="39" spans="1:44" s="51" customFormat="1" ht="18" customHeight="1" x14ac:dyDescent="0.3">
      <c r="A39" s="50">
        <v>23</v>
      </c>
      <c r="B39" s="54" t="str">
        <f>'Übersicht Schützen'!A24</f>
        <v>Sebers Tobias</v>
      </c>
      <c r="C39" s="91" t="str">
        <f>'Übersicht Schützen'!B24</f>
        <v>Börgerwald II</v>
      </c>
      <c r="D39" s="55">
        <f>'Übersicht Schützen'!C24</f>
        <v>305.8</v>
      </c>
      <c r="E39" s="38">
        <f>'Übersicht Schützen'!D24</f>
        <v>304.5</v>
      </c>
      <c r="F39" s="38">
        <f>'Übersicht Schützen'!E24</f>
        <v>300.3</v>
      </c>
      <c r="G39" s="38">
        <f>'Übersicht Schützen'!F24</f>
        <v>307.7</v>
      </c>
      <c r="H39" s="38">
        <f>'Übersicht Schützen'!G24</f>
        <v>302.3</v>
      </c>
      <c r="I39" s="38">
        <f>'Übersicht Schützen'!H24</f>
        <v>304.3</v>
      </c>
      <c r="J39" s="56">
        <f>'Übersicht Schützen'!I24</f>
        <v>304.14999999999998</v>
      </c>
      <c r="K39" s="38">
        <f t="shared" si="8"/>
        <v>1824.8999999999999</v>
      </c>
      <c r="L39" s="38">
        <f>'Übersicht Schützen'!L24</f>
        <v>297</v>
      </c>
      <c r="M39" s="38">
        <f>'Übersicht Schützen'!M24</f>
        <v>301.2</v>
      </c>
      <c r="N39" s="38">
        <f>'Übersicht Schützen'!N24</f>
        <v>302.5</v>
      </c>
      <c r="O39" s="38">
        <f>'Übersicht Schützen'!O24</f>
        <v>0</v>
      </c>
      <c r="P39" s="38">
        <f>'Übersicht Schützen'!P24</f>
        <v>301.7</v>
      </c>
      <c r="Q39" s="38">
        <f>'Übersicht Schützen'!Q24</f>
        <v>0</v>
      </c>
      <c r="R39" s="56">
        <f>'Übersicht Schützen'!R24</f>
        <v>300.60000000000002</v>
      </c>
      <c r="S39" s="38">
        <f t="shared" si="6"/>
        <v>1202.4000000000001</v>
      </c>
      <c r="T39" s="56">
        <f>'Übersicht Schützen'!U24</f>
        <v>302.7299999999999</v>
      </c>
      <c r="U39" s="38">
        <f t="shared" si="7"/>
        <v>3027.3</v>
      </c>
      <c r="V39" s="38">
        <f t="shared" si="9"/>
        <v>-2.2999999999997272</v>
      </c>
    </row>
    <row r="40" spans="1:44" s="51" customFormat="1" ht="18" customHeight="1" x14ac:dyDescent="0.3">
      <c r="A40" s="52">
        <v>24</v>
      </c>
      <c r="B40" s="57" t="str">
        <f>'Übersicht Schützen'!A25</f>
        <v>Meyer Dirk</v>
      </c>
      <c r="C40" s="92" t="str">
        <f>'Übersicht Schützen'!B25</f>
        <v>Spahnharrenstätte II</v>
      </c>
      <c r="D40" s="58">
        <f>'Übersicht Schützen'!C25</f>
        <v>311.10000000000002</v>
      </c>
      <c r="E40" s="42">
        <f>'Übersicht Schützen'!D25</f>
        <v>312.60000000000002</v>
      </c>
      <c r="F40" s="42">
        <f>'Übersicht Schützen'!E25</f>
        <v>313</v>
      </c>
      <c r="G40" s="42">
        <f>'Übersicht Schützen'!F25</f>
        <v>312.89999999999998</v>
      </c>
      <c r="H40" s="42">
        <f>'Übersicht Schützen'!G25</f>
        <v>314.10000000000002</v>
      </c>
      <c r="I40" s="42">
        <f>'Übersicht Schützen'!H25</f>
        <v>310.7</v>
      </c>
      <c r="J40" s="59">
        <f>'Übersicht Schützen'!I25</f>
        <v>312.39999999999998</v>
      </c>
      <c r="K40" s="42">
        <f t="shared" si="8"/>
        <v>1874.3999999999999</v>
      </c>
      <c r="L40" s="42">
        <f>'Übersicht Schützen'!L25</f>
        <v>310.5</v>
      </c>
      <c r="M40" s="42">
        <f>'Übersicht Schützen'!M25</f>
        <v>314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311.3</v>
      </c>
      <c r="Q40" s="42">
        <f>'Übersicht Schützen'!Q25</f>
        <v>0</v>
      </c>
      <c r="R40" s="59">
        <f>'Übersicht Schützen'!R25</f>
        <v>311.93333333333334</v>
      </c>
      <c r="S40" s="42">
        <f t="shared" si="6"/>
        <v>935.8</v>
      </c>
      <c r="T40" s="59">
        <f>'Übersicht Schützen'!U25</f>
        <v>312.24444444444441</v>
      </c>
      <c r="U40" s="42">
        <f t="shared" si="7"/>
        <v>2810.2</v>
      </c>
      <c r="V40" s="42">
        <f t="shared" si="9"/>
        <v>-217.10000000000036</v>
      </c>
    </row>
    <row r="41" spans="1:44" s="51" customFormat="1" ht="18" customHeight="1" x14ac:dyDescent="0.3">
      <c r="A41" s="43">
        <v>25</v>
      </c>
      <c r="B41" s="54" t="str">
        <f>'Übersicht Schützen'!A26</f>
        <v>Eckmann Mark</v>
      </c>
      <c r="C41" s="91" t="str">
        <f>'Übersicht Schützen'!B26</f>
        <v>Börger II</v>
      </c>
      <c r="D41" s="55">
        <f>'Übersicht Schützen'!C26</f>
        <v>310.3</v>
      </c>
      <c r="E41" s="38">
        <f>'Übersicht Schützen'!D26</f>
        <v>301.5</v>
      </c>
      <c r="F41" s="38">
        <f>'Übersicht Schützen'!E26</f>
        <v>304.10000000000002</v>
      </c>
      <c r="G41" s="38">
        <f>'Übersicht Schützen'!F26</f>
        <v>301.7</v>
      </c>
      <c r="H41" s="38">
        <f>'Übersicht Schützen'!G26</f>
        <v>311.3</v>
      </c>
      <c r="I41" s="38">
        <f>'Übersicht Schützen'!H26</f>
        <v>304.5</v>
      </c>
      <c r="J41" s="56">
        <f>'Übersicht Schützen'!I26</f>
        <v>305.56666666666666</v>
      </c>
      <c r="K41" s="38">
        <f t="shared" si="8"/>
        <v>1833.3999999999999</v>
      </c>
      <c r="L41" s="38">
        <f>'Übersicht Schützen'!L26</f>
        <v>303.7</v>
      </c>
      <c r="M41" s="38">
        <f>'Übersicht Schützen'!M26</f>
        <v>0</v>
      </c>
      <c r="N41" s="38">
        <f>'Übersicht Schützen'!N26</f>
        <v>304</v>
      </c>
      <c r="O41" s="38">
        <f>'Übersicht Schützen'!O26</f>
        <v>0</v>
      </c>
      <c r="P41" s="38">
        <f>'Übersicht Schützen'!P26</f>
        <v>310.5</v>
      </c>
      <c r="Q41" s="38">
        <f>'Übersicht Schützen'!Q26</f>
        <v>0</v>
      </c>
      <c r="R41" s="56">
        <f>'Übersicht Schützen'!R26</f>
        <v>306.06666666666666</v>
      </c>
      <c r="S41" s="38">
        <f t="shared" si="6"/>
        <v>918.2</v>
      </c>
      <c r="T41" s="56">
        <f>'Übersicht Schützen'!U26</f>
        <v>305.73333333333335</v>
      </c>
      <c r="U41" s="38">
        <f t="shared" si="7"/>
        <v>2751.6</v>
      </c>
      <c r="V41" s="38">
        <f t="shared" si="9"/>
        <v>-58.599999999999909</v>
      </c>
    </row>
    <row r="42" spans="1:44" s="51" customFormat="1" ht="18" customHeight="1" x14ac:dyDescent="0.3">
      <c r="A42" s="29">
        <v>26</v>
      </c>
      <c r="B42" s="57" t="str">
        <f>'Übersicht Schützen'!A27</f>
        <v>Schwarte Hermann</v>
      </c>
      <c r="C42" s="92" t="str">
        <f>'Übersicht Schützen'!B27</f>
        <v>Börger II</v>
      </c>
      <c r="D42" s="58">
        <f>'Übersicht Schützen'!C27</f>
        <v>309.60000000000002</v>
      </c>
      <c r="E42" s="42">
        <f>'Übersicht Schützen'!D27</f>
        <v>301.5</v>
      </c>
      <c r="F42" s="42">
        <f>'Übersicht Schützen'!E27</f>
        <v>307.3</v>
      </c>
      <c r="G42" s="42">
        <f>'Übersicht Schützen'!F27</f>
        <v>302.5</v>
      </c>
      <c r="H42" s="42">
        <f>'Übersicht Schützen'!G27</f>
        <v>304.7</v>
      </c>
      <c r="I42" s="42">
        <f>'Übersicht Schützen'!H27</f>
        <v>0</v>
      </c>
      <c r="J42" s="59">
        <f>'Übersicht Schützen'!I27</f>
        <v>305.12</v>
      </c>
      <c r="K42" s="42">
        <f t="shared" si="8"/>
        <v>1525.6000000000001</v>
      </c>
      <c r="L42" s="42">
        <f>'Übersicht Schützen'!L27</f>
        <v>303.10000000000002</v>
      </c>
      <c r="M42" s="42">
        <f>'Übersicht Schützen'!M27</f>
        <v>304.89999999999998</v>
      </c>
      <c r="N42" s="42">
        <f>'Übersicht Schützen'!N27</f>
        <v>307.5</v>
      </c>
      <c r="O42" s="42">
        <f>'Übersicht Schützen'!O27</f>
        <v>0</v>
      </c>
      <c r="P42" s="42">
        <f>'Übersicht Schützen'!P27</f>
        <v>305.10000000000002</v>
      </c>
      <c r="Q42" s="42">
        <f>'Übersicht Schützen'!Q27</f>
        <v>0</v>
      </c>
      <c r="R42" s="59">
        <f>'Übersicht Schützen'!R27</f>
        <v>305.14999999999998</v>
      </c>
      <c r="S42" s="42">
        <f t="shared" si="6"/>
        <v>1220.5999999999999</v>
      </c>
      <c r="T42" s="59">
        <f>'Übersicht Schützen'!U27</f>
        <v>305.13333333333338</v>
      </c>
      <c r="U42" s="42">
        <f t="shared" si="7"/>
        <v>2746.2</v>
      </c>
      <c r="V42" s="42">
        <f t="shared" si="9"/>
        <v>-5.4000000000000909</v>
      </c>
    </row>
    <row r="43" spans="1:44" s="51" customFormat="1" ht="18" customHeight="1" x14ac:dyDescent="0.3">
      <c r="A43" s="50">
        <v>27</v>
      </c>
      <c r="B43" s="54" t="str">
        <f>'Übersicht Schützen'!A28</f>
        <v>Hahnenkamp Ulrich</v>
      </c>
      <c r="C43" s="91" t="str">
        <f>'Übersicht Schützen'!B28</f>
        <v>Spahnharrenstätte II</v>
      </c>
      <c r="D43" s="55">
        <f>'Übersicht Schützen'!C28</f>
        <v>0</v>
      </c>
      <c r="E43" s="38">
        <f>'Übersicht Schützen'!D28</f>
        <v>286.5</v>
      </c>
      <c r="F43" s="38">
        <f>'Übersicht Schützen'!E28</f>
        <v>0</v>
      </c>
      <c r="G43" s="38">
        <f>'Übersicht Schützen'!F28</f>
        <v>291.8</v>
      </c>
      <c r="H43" s="38">
        <f>'Übersicht Schützen'!G28</f>
        <v>297.3</v>
      </c>
      <c r="I43" s="38">
        <f>'Übersicht Schützen'!H28</f>
        <v>0</v>
      </c>
      <c r="J43" s="56">
        <f>'Übersicht Schützen'!I28</f>
        <v>291.86666666666662</v>
      </c>
      <c r="K43" s="38">
        <f t="shared" si="8"/>
        <v>875.59999999999991</v>
      </c>
      <c r="L43" s="38">
        <f>'Übersicht Schützen'!L28</f>
        <v>295.10000000000002</v>
      </c>
      <c r="M43" s="38">
        <f>'Übersicht Schützen'!M28</f>
        <v>284.3</v>
      </c>
      <c r="N43" s="38">
        <f>'Übersicht Schützen'!N28</f>
        <v>274.10000000000002</v>
      </c>
      <c r="O43" s="38">
        <f>'Übersicht Schützen'!O28</f>
        <v>0</v>
      </c>
      <c r="P43" s="38">
        <f>'Übersicht Schützen'!P28</f>
        <v>299.7</v>
      </c>
      <c r="Q43" s="38">
        <f>'Übersicht Schützen'!Q28</f>
        <v>0</v>
      </c>
      <c r="R43" s="56">
        <f>'Übersicht Schützen'!R28</f>
        <v>288.3</v>
      </c>
      <c r="S43" s="38">
        <f t="shared" si="6"/>
        <v>1153.2</v>
      </c>
      <c r="T43" s="56">
        <f>'Übersicht Schützen'!U28</f>
        <v>289.82857142857142</v>
      </c>
      <c r="U43" s="38">
        <f t="shared" si="7"/>
        <v>2028.8</v>
      </c>
      <c r="V43" s="38">
        <f t="shared" si="9"/>
        <v>-717.39999999999986</v>
      </c>
    </row>
    <row r="44" spans="1:44" s="51" customFormat="1" ht="18" customHeight="1" x14ac:dyDescent="0.3">
      <c r="A44" s="29">
        <v>28</v>
      </c>
      <c r="B44" s="57" t="str">
        <f>'Übersicht Schützen'!A29</f>
        <v>Lindemann Gerd</v>
      </c>
      <c r="C44" s="92" t="str">
        <f>'Übersicht Schützen'!B29</f>
        <v>Esterwegen III</v>
      </c>
      <c r="D44" s="58">
        <f>'Übersicht Schützen'!C29</f>
        <v>301.5</v>
      </c>
      <c r="E44" s="42">
        <f>'Übersicht Schützen'!D29</f>
        <v>310.39999999999998</v>
      </c>
      <c r="F44" s="42">
        <f>'Übersicht Schützen'!E29</f>
        <v>300.8</v>
      </c>
      <c r="G44" s="42">
        <f>'Übersicht Schützen'!F29</f>
        <v>304.3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304.25</v>
      </c>
      <c r="K44" s="42">
        <f t="shared" si="8"/>
        <v>1217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303.3</v>
      </c>
      <c r="O44" s="42">
        <f>'Übersicht Schützen'!O29</f>
        <v>0</v>
      </c>
      <c r="P44" s="42">
        <f>'Übersicht Schützen'!P29</f>
        <v>305.10000000000002</v>
      </c>
      <c r="Q44" s="42">
        <f>'Übersicht Schützen'!Q29</f>
        <v>0</v>
      </c>
      <c r="R44" s="59">
        <f>'Übersicht Schützen'!R29</f>
        <v>304.20000000000005</v>
      </c>
      <c r="S44" s="42">
        <f t="shared" si="6"/>
        <v>608.40000000000009</v>
      </c>
      <c r="T44" s="59">
        <f>'Übersicht Schützen'!U29</f>
        <v>304.23333333333335</v>
      </c>
      <c r="U44" s="42">
        <f t="shared" si="7"/>
        <v>1825.4</v>
      </c>
      <c r="V44" s="42">
        <f t="shared" si="9"/>
        <v>-203.39999999999986</v>
      </c>
    </row>
    <row r="45" spans="1:44" s="51" customFormat="1" ht="18" customHeight="1" x14ac:dyDescent="0.3">
      <c r="A45" s="50">
        <v>29</v>
      </c>
      <c r="B45" s="54" t="str">
        <f>'Übersicht Schützen'!A30</f>
        <v>Hahnenkamp Markus</v>
      </c>
      <c r="C45" s="91" t="str">
        <f>'Übersicht Schützen'!B30</f>
        <v>Spahnharrenstätte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298.89999999999998</v>
      </c>
      <c r="I45" s="38">
        <f>'Übersicht Schützen'!H30</f>
        <v>295.3</v>
      </c>
      <c r="J45" s="56">
        <f>'Übersicht Schützen'!I30</f>
        <v>297.10000000000002</v>
      </c>
      <c r="K45" s="38">
        <f t="shared" si="8"/>
        <v>594.20000000000005</v>
      </c>
      <c r="L45" s="38">
        <f>'Übersicht Schützen'!L30</f>
        <v>299.60000000000002</v>
      </c>
      <c r="M45" s="38">
        <f>'Übersicht Schützen'!M30</f>
        <v>304</v>
      </c>
      <c r="N45" s="38">
        <f>'Übersicht Schützen'!N30</f>
        <v>298.2</v>
      </c>
      <c r="O45" s="38">
        <f>'Übersicht Schützen'!O30</f>
        <v>0</v>
      </c>
      <c r="P45" s="38">
        <f>'Übersicht Schützen'!P30</f>
        <v>295.89999999999998</v>
      </c>
      <c r="Q45" s="38">
        <f>'Übersicht Schützen'!Q30</f>
        <v>0</v>
      </c>
      <c r="R45" s="56">
        <f>'Übersicht Schützen'!R30</f>
        <v>299.42499999999995</v>
      </c>
      <c r="S45" s="38">
        <f t="shared" si="6"/>
        <v>1197.6999999999998</v>
      </c>
      <c r="T45" s="56">
        <f>'Übersicht Schützen'!U30</f>
        <v>298.65000000000003</v>
      </c>
      <c r="U45" s="38">
        <f t="shared" si="7"/>
        <v>1791.8999999999999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Aldfeld Helmut</v>
      </c>
      <c r="C46" s="92" t="str">
        <f>'Übersicht Schützen'!B31</f>
        <v>Esterwegen III</v>
      </c>
      <c r="D46" s="58">
        <f>'Übersicht Schützen'!C31</f>
        <v>298.7</v>
      </c>
      <c r="E46" s="42">
        <f>'Übersicht Schützen'!D31</f>
        <v>296.39999999999998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304.60000000000002</v>
      </c>
      <c r="I46" s="42">
        <f>'Übersicht Schützen'!H31</f>
        <v>298.89999999999998</v>
      </c>
      <c r="J46" s="59">
        <f>'Übersicht Schützen'!I31</f>
        <v>299.64999999999998</v>
      </c>
      <c r="K46" s="42">
        <f t="shared" si="8"/>
        <v>1198.5999999999999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299.64999999999998</v>
      </c>
      <c r="U46" s="42">
        <f t="shared" si="7"/>
        <v>1198.5999999999999</v>
      </c>
      <c r="V46" s="42">
        <f t="shared" si="9"/>
        <v>-593.29999999999995</v>
      </c>
    </row>
    <row r="47" spans="1:44" s="51" customFormat="1" ht="18" customHeight="1" x14ac:dyDescent="0.3">
      <c r="A47" s="50">
        <v>31</v>
      </c>
      <c r="B47" s="54" t="str">
        <f>'Übersicht Schützen'!A32</f>
        <v>Walker Stefan</v>
      </c>
      <c r="C47" s="91" t="str">
        <f>'Übersicht Schützen'!B32</f>
        <v>Börgerwald 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290.3</v>
      </c>
      <c r="H47" s="38">
        <f>'Übersicht Schützen'!G32</f>
        <v>287.89999999999998</v>
      </c>
      <c r="I47" s="38">
        <f>'Übersicht Schützen'!H32</f>
        <v>287</v>
      </c>
      <c r="J47" s="56">
        <f>'Übersicht Schützen'!I32</f>
        <v>288.40000000000003</v>
      </c>
      <c r="K47" s="38">
        <f t="shared" si="8"/>
        <v>865.2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304.89999999999998</v>
      </c>
      <c r="Q47" s="38">
        <f>'Übersicht Schützen'!Q32</f>
        <v>0</v>
      </c>
      <c r="R47" s="56">
        <f>'Übersicht Schützen'!R32</f>
        <v>304.89999999999998</v>
      </c>
      <c r="S47" s="38">
        <f t="shared" si="6"/>
        <v>304.89999999999998</v>
      </c>
      <c r="T47" s="56">
        <f>'Übersicht Schützen'!U32</f>
        <v>292.52499999999998</v>
      </c>
      <c r="U47" s="38">
        <f t="shared" si="7"/>
        <v>1170.0999999999999</v>
      </c>
      <c r="V47" s="38">
        <f t="shared" ref="V47:V50" si="10">(U46-U47)*-1</f>
        <v>-28.5</v>
      </c>
    </row>
    <row r="48" spans="1:44" s="51" customFormat="1" ht="18" customHeight="1" x14ac:dyDescent="0.3">
      <c r="A48" s="29">
        <v>32</v>
      </c>
      <c r="B48" s="57" t="str">
        <f>'Übersicht Schützen'!A33</f>
        <v>Heidemann Jürgen</v>
      </c>
      <c r="C48" s="92" t="str">
        <f>'Übersicht Schützen'!B33</f>
        <v>Esterwegen III</v>
      </c>
      <c r="D48" s="58">
        <f>'Übersicht Schützen'!C33</f>
        <v>305.89999999999998</v>
      </c>
      <c r="E48" s="42">
        <f>'Übersicht Schützen'!D33</f>
        <v>305.10000000000002</v>
      </c>
      <c r="F48" s="42">
        <f>'Übersicht Schützen'!E33</f>
        <v>309.3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306.76666666666665</v>
      </c>
      <c r="K48" s="42">
        <f t="shared" si="8"/>
        <v>920.3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306.76666666666665</v>
      </c>
      <c r="U48" s="42">
        <f t="shared" si="7"/>
        <v>920.3</v>
      </c>
      <c r="V48" s="42">
        <f t="shared" si="10"/>
        <v>-249.79999999999995</v>
      </c>
    </row>
    <row r="49" spans="1:22" s="51" customFormat="1" ht="18" customHeight="1" x14ac:dyDescent="0.3">
      <c r="A49" s="50">
        <v>33</v>
      </c>
      <c r="B49" s="54" t="str">
        <f>'Übersicht Schützen'!A34</f>
        <v>Lindemann Rita</v>
      </c>
      <c r="C49" s="91" t="str">
        <f>'Übersicht Schützen'!B34</f>
        <v>Rastdorf III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317.89999999999998</v>
      </c>
      <c r="M49" s="38">
        <f>'Übersicht Schützen'!M34</f>
        <v>314.39999999999998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316.14999999999998</v>
      </c>
      <c r="S49" s="38">
        <f t="shared" si="6"/>
        <v>632.29999999999995</v>
      </c>
      <c r="T49" s="56">
        <f>'Übersicht Schützen'!U34</f>
        <v>316.14999999999998</v>
      </c>
      <c r="U49" s="38">
        <f t="shared" si="7"/>
        <v>632.29999999999995</v>
      </c>
      <c r="V49" s="38">
        <f t="shared" si="10"/>
        <v>-288</v>
      </c>
    </row>
    <row r="50" spans="1:22" s="51" customFormat="1" ht="18" customHeight="1" x14ac:dyDescent="0.3">
      <c r="A50" s="29">
        <v>34</v>
      </c>
      <c r="B50" s="57" t="str">
        <f>'Übersicht Schützen'!A35</f>
        <v>Speeker Dietmar</v>
      </c>
      <c r="C50" s="92" t="str">
        <f>'Übersicht Schützen'!B35</f>
        <v>Börgerwald II</v>
      </c>
      <c r="D50" s="58">
        <f>'Übersicht Schützen'!C35</f>
        <v>302.2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302.2</v>
      </c>
      <c r="K50" s="42">
        <f t="shared" si="8"/>
        <v>302.2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302.2</v>
      </c>
      <c r="U50" s="42">
        <f t="shared" si="7"/>
        <v>302.2</v>
      </c>
      <c r="V50" s="42">
        <f t="shared" si="10"/>
        <v>-330.09999999999997</v>
      </c>
    </row>
    <row r="51" spans="1:22" s="51" customFormat="1" ht="18" customHeight="1" x14ac:dyDescent="0.3">
      <c r="A51" s="50">
        <v>35</v>
      </c>
      <c r="B51" s="54" t="str">
        <f>'Übersicht Schützen'!A36</f>
        <v>Olliges Kai</v>
      </c>
      <c r="C51" s="91" t="str">
        <f>'Übersicht Schützen'!B36</f>
        <v>Börgerwald 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259.60000000000002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259.60000000000002</v>
      </c>
      <c r="S51" s="38">
        <f t="shared" si="6"/>
        <v>259.60000000000002</v>
      </c>
      <c r="T51" s="56">
        <f>'Übersicht Schützen'!U36</f>
        <v>259.60000000000002</v>
      </c>
      <c r="U51" s="38">
        <f t="shared" si="7"/>
        <v>259.60000000000002</v>
      </c>
      <c r="V51" s="38">
        <f t="shared" ref="V51:V52" si="11">(U50-U51)*-1</f>
        <v>-42.599999999999966</v>
      </c>
    </row>
    <row r="52" spans="1:22" s="51" customFormat="1" ht="18" customHeight="1" x14ac:dyDescent="0.3">
      <c r="A52" s="29">
        <v>36</v>
      </c>
      <c r="B52" s="57" t="str">
        <f>'Übersicht Schützen'!A37</f>
        <v>Peters Carsten</v>
      </c>
      <c r="C52" s="92" t="str">
        <f>'Übersicht Schützen'!B37</f>
        <v>Neuvrees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-259.60000000000002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309.13666666666666</v>
      </c>
      <c r="E54" s="36">
        <f>IF(Formelhilfe!C45 &gt; 0, SUM(E17:E52)/Formelhilfe!C45, 0)</f>
        <v>306.6633333333333</v>
      </c>
      <c r="F54" s="36">
        <f>IF(Formelhilfe!D45 &gt; 0, SUM(F17:F52)/Formelhilfe!D45, 0)</f>
        <v>307.7392857142857</v>
      </c>
      <c r="G54" s="36">
        <f>IF(Formelhilfe!E45 &gt; 0, SUM(G17:G52)/Formelhilfe!E45, 0)</f>
        <v>307.17931034482757</v>
      </c>
      <c r="H54" s="36">
        <f>IF(Formelhilfe!F45 &gt; 0, SUM(H17:H52)/Formelhilfe!F45, 0)</f>
        <v>308.96333333333337</v>
      </c>
      <c r="I54" s="36">
        <f>IF(Formelhilfe!G45 &gt; 0, SUM(I17:I52)/Formelhilfe!G45, 0)</f>
        <v>308.19642857142861</v>
      </c>
      <c r="J54" s="37">
        <f>IF(SUM(J17:J52)&lt;&gt;0,AVERAGEIF(J17:J52,"&lt;&gt;0"),0)</f>
        <v>306.92282828282828</v>
      </c>
      <c r="K54" s="37">
        <f>IF(SUM(K17:K52)&lt;&gt;0,AVERAGEIF(K17:K52,"&lt;&gt;0"),0)</f>
        <v>1633.2515151515147</v>
      </c>
      <c r="L54" s="36">
        <f>IF(Formelhilfe!I45 &gt; 0, SUM(L17:L52)/Formelhilfe!I45, 0)</f>
        <v>305.87333333333333</v>
      </c>
      <c r="M54" s="36">
        <f>IF(Formelhilfe!J45 &gt; 0, SUM(M17:M52)/Formelhilfe!J45, 0)</f>
        <v>307.80714285714288</v>
      </c>
      <c r="N54" s="36">
        <f>IF(Formelhilfe!K45 &gt; 0, SUM(N17:N52)/Formelhilfe!K45, 0)</f>
        <v>306.48214285714295</v>
      </c>
      <c r="O54" s="36">
        <f>IF(Formelhilfe!L45 &gt; 0, SUM(O17:O52)/Formelhilfe!L45, 0)</f>
        <v>0</v>
      </c>
      <c r="P54" s="36">
        <f>IF(Formelhilfe!M45 &gt; 0, SUM(P17:P52)/Formelhilfe!M45, 0)</f>
        <v>309.42666666666668</v>
      </c>
      <c r="Q54" s="36">
        <f>IF(Formelhilfe!N45 &gt; 0, SUM(Q17:Q52)/Formelhilfe!N45, 0)</f>
        <v>0</v>
      </c>
      <c r="R54" s="37">
        <f>IF(SUM(R17:R52)&lt;&gt;0,AVERAGEIF(R17:R52,"&lt;&gt;0"),0)</f>
        <v>306.33828124999997</v>
      </c>
      <c r="S54" s="37">
        <f t="shared" ref="S54:T54" si="12">IF(SUM(S17:S52)&lt;&gt;0,AVERAGEIF(S17:S52,"&lt;&gt;0"),0)</f>
        <v>1114.346875</v>
      </c>
      <c r="T54" s="37">
        <f t="shared" si="12"/>
        <v>305.84670521541949</v>
      </c>
      <c r="U54" s="117">
        <f>(K54+S54)</f>
        <v>2747.5983901515146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eC5pKSJu7tJ8jhsDONveqlTGX4vU3d45Ftfhx8DSfR7sYvRD9kStyDJ1pU4xt+2NiSAbCv6JRJiWvvChj1MlJQ==" saltValue="B/ozGVU41C9LbH4FIywKaw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9" t="str">
        <f>Übersicht!D4</f>
        <v>Neuvrees</v>
      </c>
      <c r="Z1" s="169"/>
    </row>
    <row r="2" spans="1:29" ht="15" customHeight="1" x14ac:dyDescent="0.3">
      <c r="A2" s="93">
        <v>1</v>
      </c>
      <c r="B2" s="111" t="s">
        <v>81</v>
      </c>
      <c r="D2" s="105">
        <f>G46</f>
        <v>938.6</v>
      </c>
      <c r="E2" s="110" t="str">
        <f>IF(H46&gt;4,"Es sind zu viele Schützen in Wertung!"," ")</f>
        <v xml:space="preserve"> </v>
      </c>
      <c r="X2" s="109" t="s">
        <v>31</v>
      </c>
      <c r="Y2" s="170" t="str">
        <f>Übersicht!D3</f>
        <v>25.08.</v>
      </c>
      <c r="Z2" s="169"/>
    </row>
    <row r="3" spans="1:29" ht="15" customHeight="1" x14ac:dyDescent="0.3">
      <c r="A3" s="93">
        <v>2</v>
      </c>
      <c r="B3" s="111" t="s">
        <v>82</v>
      </c>
      <c r="D3" s="105">
        <f>I46</f>
        <v>946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83</v>
      </c>
      <c r="D4" s="105">
        <f>K46</f>
        <v>935.7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84</v>
      </c>
      <c r="D5" s="105">
        <f>M46</f>
        <v>933.3</v>
      </c>
      <c r="E5" s="110" t="str">
        <f>IF(N46&gt;4,"Es sind zu viele Schützen in Wertung!"," ")</f>
        <v xml:space="preserve"> </v>
      </c>
      <c r="W5" s="103"/>
      <c r="X5" s="107" t="s">
        <v>45</v>
      </c>
      <c r="Y5" s="171" t="s">
        <v>87</v>
      </c>
      <c r="Z5" s="172"/>
      <c r="AA5" s="103"/>
    </row>
    <row r="6" spans="1:29" ht="15" customHeight="1" x14ac:dyDescent="0.3">
      <c r="A6" s="93">
        <v>5</v>
      </c>
      <c r="B6" s="111" t="s">
        <v>85</v>
      </c>
      <c r="D6" s="105">
        <f>O46</f>
        <v>929.6</v>
      </c>
      <c r="E6" s="110" t="str">
        <f>IF(P46&gt;4,"Es sind zu viele Schützen in Wertung!"," ")</f>
        <v xml:space="preserve"> </v>
      </c>
      <c r="W6" s="103"/>
      <c r="X6" s="107" t="s">
        <v>44</v>
      </c>
      <c r="Y6" s="171" t="s">
        <v>88</v>
      </c>
      <c r="Z6" s="172"/>
      <c r="AA6" s="103"/>
    </row>
    <row r="7" spans="1:29" ht="15" customHeight="1" x14ac:dyDescent="0.3">
      <c r="A7" s="93">
        <v>6</v>
      </c>
      <c r="B7" s="111" t="s">
        <v>86</v>
      </c>
      <c r="D7" s="105">
        <f>Q46</f>
        <v>928.7</v>
      </c>
      <c r="E7" s="110" t="str">
        <f>IF(R46&gt;4,"Es sind zu viele Schützen in Wertung!"," ")</f>
        <v xml:space="preserve"> </v>
      </c>
      <c r="W7" s="103"/>
      <c r="X7" s="109" t="s">
        <v>49</v>
      </c>
      <c r="Y7" s="171" t="s">
        <v>87</v>
      </c>
      <c r="Z7" s="172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6" t="s">
        <v>32</v>
      </c>
      <c r="X9" s="167"/>
      <c r="Y9" s="167"/>
      <c r="Z9" s="168"/>
    </row>
    <row r="10" spans="1:29" ht="12.9" customHeight="1" x14ac:dyDescent="0.3">
      <c r="A10" s="93">
        <v>1</v>
      </c>
      <c r="B10" s="111" t="s">
        <v>89</v>
      </c>
      <c r="C10" s="95" t="s">
        <v>81</v>
      </c>
      <c r="D10" s="95">
        <v>312.60000000000002</v>
      </c>
      <c r="E10" s="50"/>
      <c r="F10" s="67">
        <f>IF(E10="x","0",D10)</f>
        <v>312.60000000000002</v>
      </c>
      <c r="G10" s="67">
        <f>IF(C10=$B$2,F10,0)</f>
        <v>312.60000000000002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>
        <v>103.2</v>
      </c>
      <c r="X10" s="96">
        <v>104.6</v>
      </c>
      <c r="Y10" s="96">
        <v>104.8</v>
      </c>
      <c r="Z10" s="97">
        <f>W10+X10+Y10</f>
        <v>312.60000000000002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11" t="s">
        <v>90</v>
      </c>
      <c r="C11" s="95" t="s">
        <v>81</v>
      </c>
      <c r="D11" s="95">
        <v>304.2</v>
      </c>
      <c r="E11" s="50"/>
      <c r="F11" s="67">
        <f t="shared" ref="F11:F45" si="0">IF(E11="x","0",D11)</f>
        <v>304.2</v>
      </c>
      <c r="G11" s="67">
        <f t="shared" ref="G11:G45" si="1">IF(C11=$B$2,F11,0)</f>
        <v>304.2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>
        <v>101.7</v>
      </c>
      <c r="X11" s="98">
        <v>101.8</v>
      </c>
      <c r="Y11" s="98">
        <v>100.7</v>
      </c>
      <c r="Z11" s="99">
        <f t="shared" ref="Z11:Z39" si="13">W11+X11+Y11</f>
        <v>304.2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11" t="s">
        <v>91</v>
      </c>
      <c r="C12" s="95" t="s">
        <v>81</v>
      </c>
      <c r="D12" s="95">
        <v>312</v>
      </c>
      <c r="E12" s="50"/>
      <c r="F12" s="67">
        <f t="shared" si="0"/>
        <v>312</v>
      </c>
      <c r="G12" s="67">
        <f t="shared" si="1"/>
        <v>312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>
        <v>101.7</v>
      </c>
      <c r="X12" s="98">
        <v>103.8</v>
      </c>
      <c r="Y12" s="98">
        <v>106.5</v>
      </c>
      <c r="Z12" s="99">
        <f t="shared" si="13"/>
        <v>312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11" t="s">
        <v>87</v>
      </c>
      <c r="C13" s="95" t="s">
        <v>81</v>
      </c>
      <c r="D13" s="95">
        <v>314</v>
      </c>
      <c r="E13" s="50"/>
      <c r="F13" s="67">
        <f t="shared" si="0"/>
        <v>314</v>
      </c>
      <c r="G13" s="67">
        <f t="shared" si="1"/>
        <v>314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>
        <v>104.3</v>
      </c>
      <c r="X13" s="98">
        <v>105.4</v>
      </c>
      <c r="Y13" s="98">
        <v>104.3</v>
      </c>
      <c r="Z13" s="99">
        <f t="shared" si="13"/>
        <v>314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11" t="s">
        <v>92</v>
      </c>
      <c r="C14" s="95" t="s">
        <v>81</v>
      </c>
      <c r="D14" s="95">
        <v>304.5</v>
      </c>
      <c r="E14" s="50" t="s">
        <v>93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>
        <v>103.3</v>
      </c>
      <c r="X14" s="98">
        <v>100.6</v>
      </c>
      <c r="Y14" s="98">
        <v>100.6</v>
      </c>
      <c r="Z14" s="99">
        <f t="shared" si="13"/>
        <v>304.5</v>
      </c>
      <c r="AA14" s="67">
        <f t="shared" si="14"/>
        <v>1</v>
      </c>
      <c r="AB14" s="67">
        <f t="shared" si="15"/>
        <v>1</v>
      </c>
      <c r="AC14" s="101" t="str">
        <f t="shared" si="16"/>
        <v>Korrekt</v>
      </c>
    </row>
    <row r="15" spans="1:29" ht="12.9" customHeight="1" x14ac:dyDescent="0.3">
      <c r="A15" s="93">
        <v>6</v>
      </c>
      <c r="B15" s="111" t="s">
        <v>94</v>
      </c>
      <c r="C15" s="95" t="s">
        <v>81</v>
      </c>
      <c r="D15" s="95">
        <v>0</v>
      </c>
      <c r="E15" s="50" t="s">
        <v>93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>
        <v>0</v>
      </c>
      <c r="X15" s="98">
        <v>0</v>
      </c>
      <c r="Y15" s="98">
        <v>0</v>
      </c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95</v>
      </c>
      <c r="C16" s="95" t="s">
        <v>82</v>
      </c>
      <c r="D16" s="95">
        <v>317.59999999999997</v>
      </c>
      <c r="E16" s="50"/>
      <c r="F16" s="67">
        <f t="shared" si="0"/>
        <v>317.59999999999997</v>
      </c>
      <c r="G16" s="67">
        <f t="shared" si="1"/>
        <v>0</v>
      </c>
      <c r="H16" s="67">
        <f t="shared" si="2"/>
        <v>0</v>
      </c>
      <c r="I16" s="67">
        <f t="shared" si="3"/>
        <v>317.59999999999997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>
        <v>106.1</v>
      </c>
      <c r="X16" s="98">
        <v>106.3</v>
      </c>
      <c r="Y16" s="98">
        <v>105.2</v>
      </c>
      <c r="Z16" s="99">
        <f t="shared" si="13"/>
        <v>317.59999999999997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11" t="s">
        <v>96</v>
      </c>
      <c r="C17" s="95" t="s">
        <v>82</v>
      </c>
      <c r="D17" s="95">
        <v>315.8</v>
      </c>
      <c r="E17" s="50"/>
      <c r="F17" s="67">
        <f t="shared" si="0"/>
        <v>315.8</v>
      </c>
      <c r="G17" s="67">
        <f t="shared" si="1"/>
        <v>0</v>
      </c>
      <c r="H17" s="67">
        <f t="shared" si="2"/>
        <v>0</v>
      </c>
      <c r="I17" s="67">
        <f t="shared" si="3"/>
        <v>315.8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>
        <v>105.6</v>
      </c>
      <c r="X17" s="98">
        <v>104.5</v>
      </c>
      <c r="Y17" s="98">
        <v>105.7</v>
      </c>
      <c r="Z17" s="99">
        <f t="shared" si="13"/>
        <v>315.8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11" t="s">
        <v>97</v>
      </c>
      <c r="C18" s="95" t="s">
        <v>82</v>
      </c>
      <c r="D18" s="95">
        <v>311.7</v>
      </c>
      <c r="E18" s="50"/>
      <c r="F18" s="67">
        <f t="shared" si="0"/>
        <v>311.7</v>
      </c>
      <c r="G18" s="67">
        <f t="shared" si="1"/>
        <v>0</v>
      </c>
      <c r="H18" s="67">
        <f t="shared" si="2"/>
        <v>0</v>
      </c>
      <c r="I18" s="67">
        <f t="shared" si="3"/>
        <v>311.7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>
        <v>105.1</v>
      </c>
      <c r="X18" s="98">
        <v>103.5</v>
      </c>
      <c r="Y18" s="98">
        <v>103.1</v>
      </c>
      <c r="Z18" s="99">
        <f t="shared" si="13"/>
        <v>311.7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11" t="s">
        <v>98</v>
      </c>
      <c r="C19" s="95" t="s">
        <v>82</v>
      </c>
      <c r="D19" s="95">
        <v>312.60000000000002</v>
      </c>
      <c r="E19" s="50"/>
      <c r="F19" s="67">
        <f t="shared" si="0"/>
        <v>312.60000000000002</v>
      </c>
      <c r="G19" s="67">
        <f t="shared" si="1"/>
        <v>0</v>
      </c>
      <c r="H19" s="67">
        <f t="shared" si="2"/>
        <v>0</v>
      </c>
      <c r="I19" s="67">
        <f t="shared" si="3"/>
        <v>312.60000000000002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>
        <v>104.4</v>
      </c>
      <c r="X19" s="98">
        <v>105.1</v>
      </c>
      <c r="Y19" s="98">
        <v>103.1</v>
      </c>
      <c r="Z19" s="99">
        <f t="shared" si="13"/>
        <v>312.60000000000002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11" t="s">
        <v>138</v>
      </c>
      <c r="C20" s="95" t="s">
        <v>82</v>
      </c>
      <c r="D20" s="95">
        <v>0</v>
      </c>
      <c r="E20" s="50" t="s">
        <v>93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140</v>
      </c>
      <c r="C21" s="95" t="s">
        <v>85</v>
      </c>
      <c r="D21" s="95">
        <v>0</v>
      </c>
      <c r="E21" s="50" t="s">
        <v>93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 t="str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99</v>
      </c>
      <c r="C22" s="95" t="s">
        <v>83</v>
      </c>
      <c r="D22" s="95">
        <v>315.8</v>
      </c>
      <c r="E22" s="95"/>
      <c r="F22" s="67">
        <f t="shared" si="0"/>
        <v>315.8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315.8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>
        <v>105.7</v>
      </c>
      <c r="X22" s="98">
        <v>105.7</v>
      </c>
      <c r="Y22" s="98">
        <v>104.4</v>
      </c>
      <c r="Z22" s="99">
        <f t="shared" si="13"/>
        <v>315.8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11" t="s">
        <v>100</v>
      </c>
      <c r="C23" s="95" t="s">
        <v>83</v>
      </c>
      <c r="D23" s="95">
        <v>307.39999999999998</v>
      </c>
      <c r="E23" s="50" t="s">
        <v>93</v>
      </c>
      <c r="F23" s="67" t="str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 t="str">
        <f t="shared" si="5"/>
        <v>0</v>
      </c>
      <c r="L23" s="67">
        <f t="shared" si="6"/>
        <v>0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>
        <v>104.2</v>
      </c>
      <c r="X23" s="98">
        <v>101.6</v>
      </c>
      <c r="Y23" s="98">
        <v>101.6</v>
      </c>
      <c r="Z23" s="99">
        <f t="shared" si="13"/>
        <v>307.39999999999998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11" t="s">
        <v>101</v>
      </c>
      <c r="C24" s="95" t="s">
        <v>83</v>
      </c>
      <c r="D24" s="95">
        <v>310.3</v>
      </c>
      <c r="E24" s="50"/>
      <c r="F24" s="67">
        <f t="shared" si="0"/>
        <v>310.3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310.3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>
        <v>104.8</v>
      </c>
      <c r="X24" s="98">
        <v>103.7</v>
      </c>
      <c r="Y24" s="98">
        <v>101.8</v>
      </c>
      <c r="Z24" s="99">
        <f t="shared" si="13"/>
        <v>310.3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11" t="s">
        <v>102</v>
      </c>
      <c r="C25" s="95" t="s">
        <v>83</v>
      </c>
      <c r="D25" s="95">
        <v>305.7</v>
      </c>
      <c r="E25" s="50" t="s">
        <v>93</v>
      </c>
      <c r="F25" s="67" t="str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 t="str">
        <f t="shared" si="5"/>
        <v>0</v>
      </c>
      <c r="L25" s="67">
        <f t="shared" si="6"/>
        <v>0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>
        <v>101.7</v>
      </c>
      <c r="X25" s="98">
        <v>101.3</v>
      </c>
      <c r="Y25" s="98">
        <v>102.7</v>
      </c>
      <c r="Z25" s="99">
        <f t="shared" si="13"/>
        <v>305.7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11" t="s">
        <v>103</v>
      </c>
      <c r="C26" s="95" t="s">
        <v>83</v>
      </c>
      <c r="D26" s="95">
        <v>309.60000000000002</v>
      </c>
      <c r="E26" s="50"/>
      <c r="F26" s="67">
        <f t="shared" si="0"/>
        <v>309.60000000000002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309.60000000000002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>
        <v>102.3</v>
      </c>
      <c r="X26" s="98">
        <v>103.4</v>
      </c>
      <c r="Y26" s="98">
        <v>103.9</v>
      </c>
      <c r="Z26" s="99">
        <f t="shared" si="13"/>
        <v>309.60000000000002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" customHeight="1" x14ac:dyDescent="0.3">
      <c r="A27" s="93">
        <v>18</v>
      </c>
      <c r="B27" s="111" t="s">
        <v>104</v>
      </c>
      <c r="C27" s="95" t="s">
        <v>83</v>
      </c>
      <c r="D27" s="95">
        <v>308.3</v>
      </c>
      <c r="E27" s="50"/>
      <c r="F27" s="67">
        <f t="shared" si="0"/>
        <v>308.3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308.3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>
        <v>103</v>
      </c>
      <c r="X27" s="98">
        <v>102.9</v>
      </c>
      <c r="Y27" s="98">
        <v>102.4</v>
      </c>
      <c r="Z27" s="99">
        <f t="shared" si="13"/>
        <v>308.3</v>
      </c>
      <c r="AA27" s="67">
        <f t="shared" si="14"/>
        <v>1</v>
      </c>
      <c r="AB27" s="67">
        <f t="shared" si="15"/>
        <v>1</v>
      </c>
      <c r="AC27" s="101" t="str">
        <f t="shared" si="16"/>
        <v>Korrekt</v>
      </c>
    </row>
    <row r="28" spans="1:29" ht="12.9" customHeight="1" x14ac:dyDescent="0.3">
      <c r="A28" s="93">
        <v>19</v>
      </c>
      <c r="B28" s="111" t="s">
        <v>105</v>
      </c>
      <c r="C28" s="95" t="s">
        <v>84</v>
      </c>
      <c r="D28" s="95">
        <v>298.7</v>
      </c>
      <c r="E28" s="50" t="s">
        <v>93</v>
      </c>
      <c r="F28" s="67" t="str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 t="str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>
        <v>95.2</v>
      </c>
      <c r="X28" s="98">
        <v>101</v>
      </c>
      <c r="Y28" s="98">
        <v>102.5</v>
      </c>
      <c r="Z28" s="99">
        <f t="shared" si="13"/>
        <v>298.7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11" t="s">
        <v>106</v>
      </c>
      <c r="C29" s="95" t="s">
        <v>84</v>
      </c>
      <c r="D29" s="95">
        <v>310.79999999999995</v>
      </c>
      <c r="E29" s="50"/>
      <c r="F29" s="67">
        <f t="shared" si="0"/>
        <v>310.79999999999995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310.79999999999995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>
        <v>103.8</v>
      </c>
      <c r="X29" s="98">
        <v>102.1</v>
      </c>
      <c r="Y29" s="98">
        <v>104.9</v>
      </c>
      <c r="Z29" s="99">
        <f t="shared" si="13"/>
        <v>310.79999999999995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11" t="s">
        <v>107</v>
      </c>
      <c r="C30" s="95" t="s">
        <v>84</v>
      </c>
      <c r="D30" s="95">
        <v>312.2</v>
      </c>
      <c r="E30" s="50"/>
      <c r="F30" s="67">
        <f t="shared" si="0"/>
        <v>312.2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312.2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>
        <v>104</v>
      </c>
      <c r="X30" s="98">
        <v>106.4</v>
      </c>
      <c r="Y30" s="98">
        <v>101.8</v>
      </c>
      <c r="Z30" s="99">
        <f t="shared" si="13"/>
        <v>312.2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11" t="s">
        <v>108</v>
      </c>
      <c r="C31" s="95" t="s">
        <v>84</v>
      </c>
      <c r="D31" s="95">
        <v>310.3</v>
      </c>
      <c r="E31" s="50"/>
      <c r="F31" s="67">
        <f t="shared" si="0"/>
        <v>310.3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310.3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>
        <v>102</v>
      </c>
      <c r="X31" s="98">
        <v>106</v>
      </c>
      <c r="Y31" s="98">
        <v>102.3</v>
      </c>
      <c r="Z31" s="99">
        <f t="shared" si="13"/>
        <v>310.3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11" t="s">
        <v>109</v>
      </c>
      <c r="C32" s="95" t="s">
        <v>84</v>
      </c>
      <c r="D32" s="95">
        <v>305.89999999999998</v>
      </c>
      <c r="E32" s="50"/>
      <c r="F32" s="67">
        <f t="shared" si="0"/>
        <v>305.89999999999998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305.89999999999998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>
        <v>103.7</v>
      </c>
      <c r="X32" s="98">
        <v>101.2</v>
      </c>
      <c r="Y32" s="98">
        <v>101</v>
      </c>
      <c r="Z32" s="99">
        <f t="shared" si="13"/>
        <v>305.89999999999998</v>
      </c>
      <c r="AA32" s="67">
        <f t="shared" si="14"/>
        <v>1</v>
      </c>
      <c r="AB32" s="67">
        <f t="shared" si="15"/>
        <v>1</v>
      </c>
      <c r="AC32" s="101" t="str">
        <f t="shared" si="16"/>
        <v>Korrekt</v>
      </c>
    </row>
    <row r="33" spans="1:29" ht="12.9" customHeight="1" x14ac:dyDescent="0.3">
      <c r="A33" s="93">
        <v>24</v>
      </c>
      <c r="B33" s="111" t="s">
        <v>110</v>
      </c>
      <c r="C33" s="95" t="s">
        <v>84</v>
      </c>
      <c r="D33" s="95">
        <v>301.5</v>
      </c>
      <c r="E33" s="50" t="s">
        <v>93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>
        <v>102.2</v>
      </c>
      <c r="X33" s="98">
        <v>99.6</v>
      </c>
      <c r="Y33" s="98">
        <v>99.7</v>
      </c>
      <c r="Z33" s="99">
        <f t="shared" si="13"/>
        <v>301.5</v>
      </c>
      <c r="AA33" s="67">
        <f t="shared" si="14"/>
        <v>1</v>
      </c>
      <c r="AB33" s="67">
        <f t="shared" si="15"/>
        <v>1</v>
      </c>
      <c r="AC33" s="101" t="str">
        <f t="shared" si="16"/>
        <v>Korrekt</v>
      </c>
    </row>
    <row r="34" spans="1:29" ht="12.9" customHeight="1" x14ac:dyDescent="0.3">
      <c r="A34" s="93">
        <v>25</v>
      </c>
      <c r="B34" s="111" t="s">
        <v>111</v>
      </c>
      <c r="C34" s="95" t="s">
        <v>85</v>
      </c>
      <c r="D34" s="95">
        <v>313.3</v>
      </c>
      <c r="E34" s="50"/>
      <c r="F34" s="67">
        <f t="shared" si="0"/>
        <v>313.3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313.3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>
        <v>104.5</v>
      </c>
      <c r="X34" s="98">
        <v>104.9</v>
      </c>
      <c r="Y34" s="98">
        <v>103.9</v>
      </c>
      <c r="Z34" s="99">
        <f t="shared" si="13"/>
        <v>313.3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11" t="s">
        <v>112</v>
      </c>
      <c r="C35" s="95" t="s">
        <v>85</v>
      </c>
      <c r="D35" s="95">
        <v>308.89999999999998</v>
      </c>
      <c r="E35" s="50"/>
      <c r="F35" s="67">
        <f t="shared" si="0"/>
        <v>308.89999999999998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308.89999999999998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>
        <v>101.6</v>
      </c>
      <c r="X35" s="98">
        <v>103.5</v>
      </c>
      <c r="Y35" s="98">
        <v>103.8</v>
      </c>
      <c r="Z35" s="99">
        <f t="shared" si="13"/>
        <v>308.89999999999998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11" t="s">
        <v>113</v>
      </c>
      <c r="C36" s="95" t="s">
        <v>85</v>
      </c>
      <c r="D36" s="95">
        <v>306.3</v>
      </c>
      <c r="E36" s="50"/>
      <c r="F36" s="67">
        <f t="shared" si="0"/>
        <v>306.3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306.3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>
        <v>98.9</v>
      </c>
      <c r="X36" s="98">
        <v>103.9</v>
      </c>
      <c r="Y36" s="98">
        <v>103.5</v>
      </c>
      <c r="Z36" s="99">
        <f t="shared" si="13"/>
        <v>306.3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11" t="s">
        <v>114</v>
      </c>
      <c r="C37" s="95" t="s">
        <v>85</v>
      </c>
      <c r="D37" s="95">
        <v>305.8</v>
      </c>
      <c r="E37" s="50" t="s">
        <v>93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98">
        <v>103.4</v>
      </c>
      <c r="X37" s="98">
        <v>102.1</v>
      </c>
      <c r="Y37" s="98">
        <v>100.3</v>
      </c>
      <c r="Z37" s="99">
        <f t="shared" si="13"/>
        <v>305.8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11" t="s">
        <v>115</v>
      </c>
      <c r="C38" s="95" t="s">
        <v>85</v>
      </c>
      <c r="D38" s="95">
        <v>307.39999999999998</v>
      </c>
      <c r="E38" s="50"/>
      <c r="F38" s="67">
        <f t="shared" si="0"/>
        <v>307.39999999999998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307.39999999999998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>
        <v>101.8</v>
      </c>
      <c r="X38" s="98">
        <v>103.9</v>
      </c>
      <c r="Y38" s="98">
        <v>101.7</v>
      </c>
      <c r="Z38" s="99">
        <f t="shared" si="13"/>
        <v>307.39999999999998</v>
      </c>
      <c r="AA38" s="67">
        <f t="shared" si="14"/>
        <v>1</v>
      </c>
      <c r="AB38" s="67">
        <f t="shared" si="15"/>
        <v>1</v>
      </c>
      <c r="AC38" s="101" t="str">
        <f t="shared" si="16"/>
        <v>Korrekt</v>
      </c>
    </row>
    <row r="39" spans="1:29" ht="12.9" customHeight="1" x14ac:dyDescent="0.3">
      <c r="A39" s="93">
        <v>30</v>
      </c>
      <c r="B39" s="111" t="s">
        <v>116</v>
      </c>
      <c r="C39" s="95" t="s">
        <v>85</v>
      </c>
      <c r="D39" s="95">
        <v>302.2</v>
      </c>
      <c r="E39" s="50" t="s">
        <v>93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>
        <v>98</v>
      </c>
      <c r="X39" s="98">
        <v>102.6</v>
      </c>
      <c r="Y39" s="98">
        <v>101.6</v>
      </c>
      <c r="Z39" s="99">
        <f t="shared" si="13"/>
        <v>302.2</v>
      </c>
      <c r="AA39" s="67">
        <f t="shared" si="14"/>
        <v>1</v>
      </c>
      <c r="AB39" s="67">
        <f t="shared" si="15"/>
        <v>1</v>
      </c>
      <c r="AC39" s="101" t="str">
        <f t="shared" si="16"/>
        <v>Korrekt</v>
      </c>
    </row>
    <row r="40" spans="1:29" ht="12.9" customHeight="1" x14ac:dyDescent="0.3">
      <c r="A40" s="93">
        <v>31</v>
      </c>
      <c r="B40" s="111" t="s">
        <v>117</v>
      </c>
      <c r="C40" s="95" t="s">
        <v>86</v>
      </c>
      <c r="D40" s="95">
        <v>307</v>
      </c>
      <c r="E40" s="50"/>
      <c r="F40" s="67">
        <f t="shared" si="0"/>
        <v>307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307</v>
      </c>
      <c r="R40" s="67">
        <f t="shared" si="12"/>
        <v>1</v>
      </c>
      <c r="U40" s="118"/>
      <c r="W40" s="98">
        <v>101</v>
      </c>
      <c r="X40" s="98">
        <v>103.7</v>
      </c>
      <c r="Y40" s="98">
        <v>102.3</v>
      </c>
      <c r="Z40" s="99">
        <f t="shared" ref="Z40:Z44" si="17">W40+X40+Y40</f>
        <v>307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" customHeight="1" x14ac:dyDescent="0.3">
      <c r="A41" s="93">
        <v>32</v>
      </c>
      <c r="B41" s="111" t="s">
        <v>118</v>
      </c>
      <c r="C41" s="95" t="s">
        <v>86</v>
      </c>
      <c r="D41" s="95">
        <v>311.10000000000002</v>
      </c>
      <c r="E41" s="50"/>
      <c r="F41" s="67">
        <f t="shared" si="0"/>
        <v>311.10000000000002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311.10000000000002</v>
      </c>
      <c r="R41" s="67">
        <f t="shared" si="12"/>
        <v>1</v>
      </c>
      <c r="U41" s="118"/>
      <c r="W41" s="98">
        <v>101.7</v>
      </c>
      <c r="X41" s="98">
        <v>104.6</v>
      </c>
      <c r="Y41" s="98">
        <v>104.8</v>
      </c>
      <c r="Z41" s="99">
        <f t="shared" si="17"/>
        <v>311.10000000000002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" customHeight="1" x14ac:dyDescent="0.3">
      <c r="A42" s="93">
        <v>33</v>
      </c>
      <c r="B42" s="111" t="s">
        <v>119</v>
      </c>
      <c r="C42" s="95" t="s">
        <v>86</v>
      </c>
      <c r="D42" s="95">
        <v>310.60000000000002</v>
      </c>
      <c r="E42" s="50"/>
      <c r="F42" s="67">
        <f t="shared" si="0"/>
        <v>310.60000000000002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310.60000000000002</v>
      </c>
      <c r="R42" s="67">
        <f t="shared" si="12"/>
        <v>1</v>
      </c>
      <c r="U42" s="118"/>
      <c r="W42" s="98">
        <v>103.6</v>
      </c>
      <c r="X42" s="98">
        <v>102.9</v>
      </c>
      <c r="Y42" s="98">
        <v>104.1</v>
      </c>
      <c r="Z42" s="99">
        <f t="shared" si="17"/>
        <v>310.60000000000002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" customHeight="1" x14ac:dyDescent="0.3">
      <c r="A43" s="93">
        <v>34</v>
      </c>
      <c r="B43" s="111" t="s">
        <v>126</v>
      </c>
      <c r="C43" s="95" t="s">
        <v>86</v>
      </c>
      <c r="D43" s="95">
        <v>0</v>
      </c>
      <c r="E43" s="50" t="s">
        <v>93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139</v>
      </c>
      <c r="C44" s="95" t="s">
        <v>86</v>
      </c>
      <c r="D44" s="95">
        <v>0</v>
      </c>
      <c r="E44" s="50" t="s">
        <v>93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125</v>
      </c>
      <c r="C45" s="95" t="s">
        <v>85</v>
      </c>
      <c r="D45" s="95">
        <v>0</v>
      </c>
      <c r="E45" s="50" t="s">
        <v>93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 t="str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938.6</v>
      </c>
      <c r="H46" s="67">
        <f>SUM(H10:H45)</f>
        <v>4</v>
      </c>
      <c r="I46" s="67">
        <f>LARGE(I10:I45,1)+LARGE(I10:I45,2)+LARGE(I10:I45,3)</f>
        <v>946</v>
      </c>
      <c r="J46" s="67">
        <f>SUM(J10:J45)</f>
        <v>4</v>
      </c>
      <c r="K46" s="67">
        <f>LARGE(K10:K45,1)+LARGE(K10:K45,2)+LARGE(K10:K45,3)</f>
        <v>935.7</v>
      </c>
      <c r="L46" s="67">
        <f>SUM(L10:L45)</f>
        <v>4</v>
      </c>
      <c r="M46" s="67">
        <f>LARGE(M10:M45,1)+LARGE(M10:M45,2)+LARGE(M10:M45,3)</f>
        <v>933.3</v>
      </c>
      <c r="N46" s="67">
        <f>SUM(N10:N45)</f>
        <v>4</v>
      </c>
      <c r="O46" s="67">
        <f>LARGE(O10:O45,1)+LARGE(O10:O45,2)+LARGE(O10:O45,3)</f>
        <v>929.6</v>
      </c>
      <c r="P46" s="67">
        <f>SUM(P10:P45)</f>
        <v>4</v>
      </c>
      <c r="Q46" s="67">
        <f>LARGE(Q10:Q45,1)+LARGE(Q10:Q45,2)+LARGE(Q10:Q45,3)</f>
        <v>928.7</v>
      </c>
      <c r="R46" s="67">
        <f>SUM(R10:S45)</f>
        <v>3</v>
      </c>
    </row>
    <row r="47" spans="1:29" ht="15" customHeight="1" x14ac:dyDescent="0.3">
      <c r="C47" s="67" t="s">
        <v>57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2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Übersicht!E4</f>
        <v>Rastdorf</v>
      </c>
      <c r="X1" s="173"/>
    </row>
    <row r="2" spans="1:29" x14ac:dyDescent="0.3">
      <c r="A2" s="106">
        <v>1</v>
      </c>
      <c r="B2" s="64" t="str">
        <f>'Wettkampf 1'!B2</f>
        <v>Neuvrees I</v>
      </c>
      <c r="D2" s="73">
        <f>G46</f>
        <v>931.2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Übersicht!E3</f>
        <v>08.09.</v>
      </c>
      <c r="X2" s="173"/>
    </row>
    <row r="3" spans="1:29" x14ac:dyDescent="0.3">
      <c r="A3" s="106">
        <v>2</v>
      </c>
      <c r="B3" s="64" t="str">
        <f>'Wettkampf 1'!B3</f>
        <v>Rastdorf III</v>
      </c>
      <c r="D3" s="73">
        <f>I46</f>
        <v>938.69999999999993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 II</v>
      </c>
      <c r="D4" s="73">
        <f>K46</f>
        <v>916.1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III</v>
      </c>
      <c r="D5" s="73">
        <f>M46</f>
        <v>936.69999999999993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120</v>
      </c>
      <c r="X5" s="172"/>
      <c r="Y5" s="76"/>
    </row>
    <row r="6" spans="1:29" x14ac:dyDescent="0.3">
      <c r="A6" s="106">
        <v>5</v>
      </c>
      <c r="B6" s="64" t="str">
        <f>'Wettkampf 1'!B6</f>
        <v>Börgerwald II</v>
      </c>
      <c r="D6" s="73">
        <f>O46</f>
        <v>922.8</v>
      </c>
      <c r="E6" s="110" t="str">
        <f>IF(P46&gt;4,"Es sind zu viele Schützen in Wertung!"," ")</f>
        <v xml:space="preserve"> </v>
      </c>
      <c r="U6" s="76"/>
      <c r="V6" s="107" t="s">
        <v>44</v>
      </c>
      <c r="W6" s="175" t="s">
        <v>121</v>
      </c>
      <c r="X6" s="175"/>
      <c r="Y6" s="76"/>
    </row>
    <row r="7" spans="1:29" x14ac:dyDescent="0.3">
      <c r="A7" s="106">
        <v>6</v>
      </c>
      <c r="B7" s="64" t="str">
        <f>'Wettkampf 1'!B7</f>
        <v>Spahnharrenstätte II</v>
      </c>
      <c r="D7" s="73">
        <f>Q46</f>
        <v>934.5</v>
      </c>
      <c r="E7" s="110" t="str">
        <f>IF(R46&gt;4,"Es sind zu viele Schützen in Wertung!"," ")</f>
        <v xml:space="preserve"> </v>
      </c>
      <c r="U7" s="76"/>
      <c r="V7" s="107" t="s">
        <v>49</v>
      </c>
      <c r="W7" s="176" t="s">
        <v>122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304.2</v>
      </c>
      <c r="E10" s="83"/>
      <c r="F10" s="68">
        <f>IF(E10="x","0",D10)</f>
        <v>304.2</v>
      </c>
      <c r="G10" s="69">
        <f>IF(C10=$B$2,F10,0)</f>
        <v>304.2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307</v>
      </c>
      <c r="E11" s="83"/>
      <c r="F11" s="68">
        <f t="shared" ref="F11:F45" si="0">IF(E11="x","0",D11)</f>
        <v>307</v>
      </c>
      <c r="G11" s="69">
        <f t="shared" ref="G11:G45" si="1">IF(C11=$B$2,F11,0)</f>
        <v>307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312.39999999999998</v>
      </c>
      <c r="E12" s="83"/>
      <c r="F12" s="68">
        <f t="shared" si="0"/>
        <v>312.39999999999998</v>
      </c>
      <c r="G12" s="69">
        <f t="shared" si="1"/>
        <v>312.39999999999998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311.8</v>
      </c>
      <c r="E13" s="83"/>
      <c r="F13" s="68">
        <f t="shared" si="0"/>
        <v>311.8</v>
      </c>
      <c r="G13" s="69">
        <f t="shared" si="1"/>
        <v>311.8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295.7</v>
      </c>
      <c r="E14" s="83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>
        <v>0</v>
      </c>
      <c r="E15" s="83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309.39999999999998</v>
      </c>
      <c r="E16" s="83"/>
      <c r="F16" s="68">
        <f t="shared" si="0"/>
        <v>309.39999999999998</v>
      </c>
      <c r="G16" s="69">
        <f t="shared" si="1"/>
        <v>0</v>
      </c>
      <c r="H16" s="69">
        <f t="shared" si="2"/>
        <v>0</v>
      </c>
      <c r="I16" s="69">
        <f t="shared" si="3"/>
        <v>309.39999999999998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309</v>
      </c>
      <c r="E17" s="83"/>
      <c r="F17" s="68">
        <f t="shared" si="0"/>
        <v>309</v>
      </c>
      <c r="G17" s="69">
        <f t="shared" si="1"/>
        <v>0</v>
      </c>
      <c r="H17" s="69">
        <f t="shared" si="2"/>
        <v>0</v>
      </c>
      <c r="I17" s="69">
        <f t="shared" si="3"/>
        <v>309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315.8</v>
      </c>
      <c r="E18" s="83"/>
      <c r="F18" s="68">
        <f t="shared" si="0"/>
        <v>315.8</v>
      </c>
      <c r="G18" s="69">
        <f t="shared" si="1"/>
        <v>0</v>
      </c>
      <c r="H18" s="69">
        <f t="shared" si="2"/>
        <v>0</v>
      </c>
      <c r="I18" s="69">
        <f t="shared" si="3"/>
        <v>315.8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313.5</v>
      </c>
      <c r="E19" s="83"/>
      <c r="F19" s="68">
        <f t="shared" si="0"/>
        <v>313.5</v>
      </c>
      <c r="G19" s="69">
        <f t="shared" si="1"/>
        <v>0</v>
      </c>
      <c r="H19" s="69">
        <f t="shared" si="2"/>
        <v>0</v>
      </c>
      <c r="I19" s="69">
        <f t="shared" si="3"/>
        <v>313.5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/>
      <c r="E20" s="83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/>
      <c r="E21" s="83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311.10000000000002</v>
      </c>
      <c r="E22" s="83"/>
      <c r="F22" s="68">
        <f t="shared" si="0"/>
        <v>311.10000000000002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304.8</v>
      </c>
      <c r="E23" s="83" t="s">
        <v>93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301.5</v>
      </c>
      <c r="E24" s="83"/>
      <c r="F24" s="68">
        <f t="shared" si="0"/>
        <v>301.5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299.8</v>
      </c>
      <c r="E25" s="83" t="s">
        <v>93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301.5</v>
      </c>
      <c r="E26" s="83"/>
      <c r="F26" s="68">
        <f t="shared" si="0"/>
        <v>301.5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301.5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303.5</v>
      </c>
      <c r="E27" s="83"/>
      <c r="F27" s="68">
        <f t="shared" si="0"/>
        <v>303.5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303.5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>
        <v>296.39999999999998</v>
      </c>
      <c r="E28" s="83" t="s">
        <v>93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308.39999999999998</v>
      </c>
      <c r="E29" s="83"/>
      <c r="F29" s="68">
        <f t="shared" si="0"/>
        <v>308.39999999999998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311.3</v>
      </c>
      <c r="E30" s="83"/>
      <c r="F30" s="68">
        <f t="shared" si="0"/>
        <v>311.3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315</v>
      </c>
      <c r="E31" s="83"/>
      <c r="F31" s="68">
        <f t="shared" si="0"/>
        <v>315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>
        <v>305.10000000000002</v>
      </c>
      <c r="E32" s="83" t="s">
        <v>93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310.39999999999998</v>
      </c>
      <c r="E33" s="83"/>
      <c r="F33" s="68">
        <f t="shared" si="0"/>
        <v>310.39999999999998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310.39999999999998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304.39999999999998</v>
      </c>
      <c r="E34" s="83"/>
      <c r="F34" s="68">
        <f t="shared" si="0"/>
        <v>304.39999999999998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309</v>
      </c>
      <c r="E35" s="83"/>
      <c r="F35" s="68">
        <f t="shared" si="0"/>
        <v>309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309.3</v>
      </c>
      <c r="E36" s="83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304.5</v>
      </c>
      <c r="E37" s="83"/>
      <c r="F37" s="68">
        <f t="shared" si="0"/>
        <v>304.5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304.10000000000002</v>
      </c>
      <c r="E38" s="83" t="s">
        <v>93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>
        <v>0</v>
      </c>
      <c r="E39" s="83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313.5</v>
      </c>
      <c r="E40" s="83"/>
      <c r="F40" s="68">
        <f t="shared" si="0"/>
        <v>313.5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312.60000000000002</v>
      </c>
      <c r="E41" s="83"/>
      <c r="F41" s="68">
        <f t="shared" si="0"/>
        <v>312.60000000000002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308.39999999999998</v>
      </c>
      <c r="E42" s="83"/>
      <c r="F42" s="68">
        <f t="shared" si="0"/>
        <v>308.39999999999998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286.5</v>
      </c>
      <c r="E43" s="83"/>
      <c r="F43" s="68">
        <f t="shared" si="0"/>
        <v>286.5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286.5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/>
      <c r="E44" s="83" t="s">
        <v>93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931.2</v>
      </c>
      <c r="H46" s="69">
        <f>SUM(H10:H45)</f>
        <v>4</v>
      </c>
      <c r="I46" s="69">
        <f>LARGE(I10:I45,1)+LARGE(I10:I45,2)+LARGE(I10:I45,3)</f>
        <v>938.69999999999993</v>
      </c>
      <c r="J46" s="69">
        <f>SUM(J10:J45)</f>
        <v>4</v>
      </c>
      <c r="K46" s="69">
        <f>LARGE(K10:K45,1)+LARGE(K10:K45,2)+LARGE(K10:K45,3)</f>
        <v>916.1</v>
      </c>
      <c r="L46" s="69">
        <f>SUM(L10:L45)</f>
        <v>4</v>
      </c>
      <c r="M46" s="69">
        <f>LARGE(M10:M45,1)+LARGE(M10:M45,2)+LARGE(M10:M45,3)</f>
        <v>936.69999999999993</v>
      </c>
      <c r="N46" s="69">
        <f>SUM(N10:N45)</f>
        <v>4</v>
      </c>
      <c r="O46" s="69">
        <f>LARGE(O10:O45,1)+LARGE(O10:O45,2)+LARGE(O10:O45,3)</f>
        <v>922.8</v>
      </c>
      <c r="P46" s="69">
        <f>SUM(P10:P45)</f>
        <v>4</v>
      </c>
      <c r="Q46" s="69">
        <f>LARGE(Q10:Q45,1)+LARGE(Q10:Q45,2)+LARGE(Q10:Q45,3)</f>
        <v>934.5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29" workbookViewId="0">
      <selection activeCell="AB29" sqref="AB2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Übersicht!F4</f>
        <v>Börger</v>
      </c>
      <c r="X1" s="173"/>
    </row>
    <row r="2" spans="1:29" x14ac:dyDescent="0.3">
      <c r="A2" s="106">
        <v>1</v>
      </c>
      <c r="B2" s="64" t="str">
        <f>'Wettkampf 1'!B2</f>
        <v>Neuvrees I</v>
      </c>
      <c r="D2" s="73">
        <f>G46</f>
        <v>924.7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Übersicht!F3</f>
        <v>22.09.</v>
      </c>
      <c r="X2" s="173"/>
    </row>
    <row r="3" spans="1:29" x14ac:dyDescent="0.3">
      <c r="A3" s="106">
        <v>2</v>
      </c>
      <c r="B3" s="64" t="str">
        <f>'Wettkampf 1'!B3</f>
        <v>Rastdorf III</v>
      </c>
      <c r="D3" s="73">
        <f>I46</f>
        <v>935.6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 II</v>
      </c>
      <c r="D4" s="73">
        <f>K46</f>
        <v>923.6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III</v>
      </c>
      <c r="D5" s="73">
        <f>M46</f>
        <v>935.7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123</v>
      </c>
      <c r="X5" s="172"/>
      <c r="Y5" s="76"/>
    </row>
    <row r="6" spans="1:29" x14ac:dyDescent="0.3">
      <c r="A6" s="106">
        <v>5</v>
      </c>
      <c r="B6" s="64" t="str">
        <f>'Wettkampf 1'!B6</f>
        <v>Börgerwald II</v>
      </c>
      <c r="D6" s="73">
        <f>O46</f>
        <v>930.40000000000009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75" t="s">
        <v>124</v>
      </c>
      <c r="X6" s="175"/>
      <c r="Y6" s="76"/>
    </row>
    <row r="7" spans="1:29" x14ac:dyDescent="0.3">
      <c r="A7" s="106">
        <v>6</v>
      </c>
      <c r="B7" s="64" t="str">
        <f>'Wettkampf 1'!B7</f>
        <v>Spahnharrenstätte II</v>
      </c>
      <c r="D7" s="73">
        <f>Q46</f>
        <v>931.59999999999991</v>
      </c>
      <c r="E7" s="110" t="str">
        <f>IF(R46&gt;4,"Es sind zu viele Schützen in Wertung!"," ")</f>
        <v xml:space="preserve"> </v>
      </c>
      <c r="U7" s="76"/>
      <c r="V7" s="107" t="s">
        <v>49</v>
      </c>
      <c r="W7" s="176" t="s">
        <v>123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293.39999999999998</v>
      </c>
      <c r="E10" s="83" t="s">
        <v>93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305.7</v>
      </c>
      <c r="E11" s="83"/>
      <c r="F11" s="68">
        <f t="shared" ref="F11:F45" si="0">IF(E11="x","0",D11)</f>
        <v>305.7</v>
      </c>
      <c r="G11" s="69">
        <f t="shared" ref="G11:G45" si="1">IF(C11=$B$2,F11,0)</f>
        <v>305.7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308.5</v>
      </c>
      <c r="E12" s="83"/>
      <c r="F12" s="68">
        <f t="shared" si="0"/>
        <v>308.5</v>
      </c>
      <c r="G12" s="69">
        <f t="shared" si="1"/>
        <v>308.5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310.5</v>
      </c>
      <c r="E13" s="83"/>
      <c r="F13" s="68">
        <f t="shared" si="0"/>
        <v>310.5</v>
      </c>
      <c r="G13" s="69">
        <f t="shared" si="1"/>
        <v>310.5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302.89999999999998</v>
      </c>
      <c r="E14" s="83"/>
      <c r="F14" s="68">
        <f t="shared" si="0"/>
        <v>302.89999999999998</v>
      </c>
      <c r="G14" s="69">
        <f t="shared" si="1"/>
        <v>302.89999999999998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>
        <v>0</v>
      </c>
      <c r="E15" s="83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313.7</v>
      </c>
      <c r="E16" s="83"/>
      <c r="F16" s="68">
        <f t="shared" si="0"/>
        <v>313.7</v>
      </c>
      <c r="G16" s="69">
        <f t="shared" si="1"/>
        <v>0</v>
      </c>
      <c r="H16" s="69">
        <f t="shared" si="2"/>
        <v>0</v>
      </c>
      <c r="I16" s="69">
        <f t="shared" si="3"/>
        <v>313.7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309.8</v>
      </c>
      <c r="E17" s="83"/>
      <c r="F17" s="68">
        <f t="shared" si="0"/>
        <v>309.8</v>
      </c>
      <c r="G17" s="69">
        <f t="shared" si="1"/>
        <v>0</v>
      </c>
      <c r="H17" s="69">
        <f t="shared" si="2"/>
        <v>0</v>
      </c>
      <c r="I17" s="69">
        <f t="shared" si="3"/>
        <v>309.8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311.5</v>
      </c>
      <c r="E18" s="83"/>
      <c r="F18" s="68">
        <f t="shared" si="0"/>
        <v>311.5</v>
      </c>
      <c r="G18" s="69">
        <f t="shared" si="1"/>
        <v>0</v>
      </c>
      <c r="H18" s="69">
        <f t="shared" si="2"/>
        <v>0</v>
      </c>
      <c r="I18" s="69">
        <f t="shared" si="3"/>
        <v>311.5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310.39999999999998</v>
      </c>
      <c r="E19" s="83"/>
      <c r="F19" s="68">
        <f t="shared" si="0"/>
        <v>310.39999999999998</v>
      </c>
      <c r="G19" s="69">
        <f t="shared" si="1"/>
        <v>0</v>
      </c>
      <c r="H19" s="69">
        <f t="shared" si="2"/>
        <v>0</v>
      </c>
      <c r="I19" s="69">
        <f t="shared" si="3"/>
        <v>310.39999999999998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/>
      <c r="E20" s="83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/>
      <c r="E21" s="83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310.89999999999998</v>
      </c>
      <c r="E22" s="83"/>
      <c r="F22" s="68">
        <f t="shared" si="0"/>
        <v>310.89999999999998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304.10000000000002</v>
      </c>
      <c r="E23" s="83"/>
      <c r="F23" s="68">
        <f t="shared" si="0"/>
        <v>304.10000000000002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304.10000000000002</v>
      </c>
      <c r="E24" s="83" t="s">
        <v>93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308.7</v>
      </c>
      <c r="E25" s="83" t="s">
        <v>93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307.3</v>
      </c>
      <c r="E26" s="83"/>
      <c r="F26" s="68">
        <f t="shared" si="0"/>
        <v>307.3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305.39999999999998</v>
      </c>
      <c r="E27" s="83"/>
      <c r="F27" s="68">
        <f t="shared" si="0"/>
        <v>305.39999999999998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305.39999999999998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>
        <v>0</v>
      </c>
      <c r="E28" s="83" t="s">
        <v>93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310.60000000000002</v>
      </c>
      <c r="E29" s="83"/>
      <c r="F29" s="68">
        <f t="shared" si="0"/>
        <v>310.60000000000002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303.2</v>
      </c>
      <c r="E30" s="83"/>
      <c r="F30" s="68">
        <f t="shared" si="0"/>
        <v>303.2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315.8</v>
      </c>
      <c r="E31" s="83"/>
      <c r="F31" s="68">
        <f t="shared" si="0"/>
        <v>315.8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>
        <v>309.3</v>
      </c>
      <c r="E32" s="83"/>
      <c r="F32" s="68">
        <f t="shared" si="0"/>
        <v>309.3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300.8</v>
      </c>
      <c r="E33" s="83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311.3</v>
      </c>
      <c r="E34" s="83"/>
      <c r="F34" s="68">
        <f t="shared" si="0"/>
        <v>311.3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308.3</v>
      </c>
      <c r="E35" s="83"/>
      <c r="F35" s="68">
        <f t="shared" si="0"/>
        <v>308.3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307.8</v>
      </c>
      <c r="E36" s="83"/>
      <c r="F36" s="68">
        <f t="shared" si="0"/>
        <v>307.8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300.3</v>
      </c>
      <c r="E37" s="83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310.8</v>
      </c>
      <c r="E38" s="83"/>
      <c r="F38" s="68">
        <f t="shared" si="0"/>
        <v>310.8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310.8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>
        <v>0</v>
      </c>
      <c r="E39" s="83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309.89999999999998</v>
      </c>
      <c r="E40" s="83"/>
      <c r="F40" s="68">
        <f t="shared" si="0"/>
        <v>309.89999999999998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313</v>
      </c>
      <c r="E41" s="83"/>
      <c r="F41" s="68">
        <f t="shared" si="0"/>
        <v>313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308.7</v>
      </c>
      <c r="E42" s="83"/>
      <c r="F42" s="68">
        <f t="shared" si="0"/>
        <v>308.7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/>
      <c r="E44" s="83" t="s">
        <v>93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924.7</v>
      </c>
      <c r="H46" s="69">
        <f>SUM(H10:H45)</f>
        <v>4</v>
      </c>
      <c r="I46" s="69">
        <f>LARGE(I10:I45,1)+LARGE(I10:I45,2)+LARGE(I10:I45,3)</f>
        <v>935.6</v>
      </c>
      <c r="J46" s="69">
        <f>SUM(J10:J45)</f>
        <v>4</v>
      </c>
      <c r="K46" s="69">
        <f>LARGE(K10:K45,1)+LARGE(K10:K45,2)+LARGE(K10:K45,3)</f>
        <v>923.6</v>
      </c>
      <c r="L46" s="69">
        <f>SUM(L10:L45)</f>
        <v>4</v>
      </c>
      <c r="M46" s="69">
        <f>LARGE(M10:M45,1)+LARGE(M10:M45,2)+LARGE(M10:M45,3)</f>
        <v>935.7</v>
      </c>
      <c r="N46" s="69">
        <f>SUM(N10:N45)</f>
        <v>4</v>
      </c>
      <c r="O46" s="69">
        <f>LARGE(O10:O45,1)+LARGE(O10:O45,2)+LARGE(O10:O45,3)</f>
        <v>930.40000000000009</v>
      </c>
      <c r="P46" s="69">
        <f>SUM(P10:P45)</f>
        <v>4</v>
      </c>
      <c r="Q46" s="69">
        <f>LARGE(Q10:Q45,1)+LARGE(Q10:Q45,2)+LARGE(Q10:Q45,3)</f>
        <v>931.59999999999991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7" sqref="D1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Übersicht!G4</f>
        <v>Esterwegen</v>
      </c>
      <c r="X1" s="173"/>
    </row>
    <row r="2" spans="1:29" x14ac:dyDescent="0.3">
      <c r="A2" s="106">
        <v>1</v>
      </c>
      <c r="B2" s="64" t="str">
        <f>'Wettkampf 1'!B2</f>
        <v>Neuvrees I</v>
      </c>
      <c r="D2" s="73">
        <f>G46</f>
        <v>929.7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Übersicht!G3</f>
        <v>06.10.</v>
      </c>
      <c r="X2" s="173"/>
    </row>
    <row r="3" spans="1:29" x14ac:dyDescent="0.3">
      <c r="A3" s="106">
        <v>2</v>
      </c>
      <c r="B3" s="64" t="str">
        <f>'Wettkampf 1'!B3</f>
        <v>Rastdorf III</v>
      </c>
      <c r="D3" s="73">
        <f>I46</f>
        <v>929.8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 II</v>
      </c>
      <c r="D4" s="73">
        <f>K46</f>
        <v>923.5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III</v>
      </c>
      <c r="D5" s="73">
        <f>M46</f>
        <v>938.6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1"/>
      <c r="X5" s="172"/>
      <c r="Y5" s="76"/>
    </row>
    <row r="6" spans="1:29" x14ac:dyDescent="0.3">
      <c r="A6" s="106">
        <v>5</v>
      </c>
      <c r="B6" s="64" t="str">
        <f>'Wettkampf 1'!B6</f>
        <v>Börgerwald II</v>
      </c>
      <c r="D6" s="73">
        <f>O46</f>
        <v>931.3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9" x14ac:dyDescent="0.3">
      <c r="A7" s="106">
        <v>6</v>
      </c>
      <c r="B7" s="64" t="str">
        <f>'Wettkampf 1'!B7</f>
        <v>Spahnharrenstätte II</v>
      </c>
      <c r="D7" s="73">
        <f>Q46</f>
        <v>935.7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76" t="s">
        <v>58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301.60000000000002</v>
      </c>
      <c r="E10" s="83" t="s">
        <v>93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305.2</v>
      </c>
      <c r="E11" s="83"/>
      <c r="F11" s="68">
        <f t="shared" ref="F11:F45" si="0">IF(E11="x","0",D11)</f>
        <v>305.2</v>
      </c>
      <c r="G11" s="69">
        <f t="shared" ref="G11:G45" si="1">IF(C11=$B$2,F11,0)</f>
        <v>305.2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311.3</v>
      </c>
      <c r="E12" s="83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313.2</v>
      </c>
      <c r="E13" s="83"/>
      <c r="F13" s="68">
        <f t="shared" si="0"/>
        <v>313.2</v>
      </c>
      <c r="G13" s="69">
        <f t="shared" si="1"/>
        <v>313.2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304.7</v>
      </c>
      <c r="E14" s="83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308.39999999999998</v>
      </c>
      <c r="E16" s="83"/>
      <c r="F16" s="68">
        <f t="shared" si="0"/>
        <v>308.39999999999998</v>
      </c>
      <c r="G16" s="69">
        <f t="shared" si="1"/>
        <v>0</v>
      </c>
      <c r="H16" s="69">
        <f t="shared" si="2"/>
        <v>0</v>
      </c>
      <c r="I16" s="69">
        <f t="shared" si="3"/>
        <v>308.39999999999998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306.89999999999998</v>
      </c>
      <c r="E17" s="83"/>
      <c r="F17" s="68">
        <f t="shared" si="0"/>
        <v>306.89999999999998</v>
      </c>
      <c r="G17" s="69">
        <f t="shared" si="1"/>
        <v>0</v>
      </c>
      <c r="H17" s="69">
        <f t="shared" si="2"/>
        <v>0</v>
      </c>
      <c r="I17" s="69">
        <f t="shared" si="3"/>
        <v>306.89999999999998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308</v>
      </c>
      <c r="E18" s="83"/>
      <c r="F18" s="68">
        <f t="shared" si="0"/>
        <v>308</v>
      </c>
      <c r="G18" s="69">
        <f t="shared" si="1"/>
        <v>0</v>
      </c>
      <c r="H18" s="69">
        <f t="shared" si="2"/>
        <v>0</v>
      </c>
      <c r="I18" s="69">
        <f t="shared" si="3"/>
        <v>308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313.39999999999998</v>
      </c>
      <c r="E19" s="83"/>
      <c r="F19" s="68">
        <f t="shared" si="0"/>
        <v>313.39999999999998</v>
      </c>
      <c r="G19" s="69">
        <f t="shared" si="1"/>
        <v>0</v>
      </c>
      <c r="H19" s="69">
        <f t="shared" si="2"/>
        <v>0</v>
      </c>
      <c r="I19" s="69">
        <f t="shared" si="3"/>
        <v>313.39999999999998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1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313.7</v>
      </c>
      <c r="E22" s="83"/>
      <c r="F22" s="68">
        <f t="shared" si="0"/>
        <v>313.7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304.8</v>
      </c>
      <c r="E23" s="83" t="s">
        <v>93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301.7</v>
      </c>
      <c r="E24" s="83" t="s">
        <v>93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303.7</v>
      </c>
      <c r="E25" s="83"/>
      <c r="F25" s="68">
        <f t="shared" si="0"/>
        <v>303.7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302.5</v>
      </c>
      <c r="E26" s="83"/>
      <c r="F26" s="68">
        <f t="shared" si="0"/>
        <v>302.5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302.5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306.10000000000002</v>
      </c>
      <c r="E27" s="83"/>
      <c r="F27" s="68">
        <f t="shared" si="0"/>
        <v>306.10000000000002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306.10000000000002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312.7</v>
      </c>
      <c r="E29" s="83"/>
      <c r="F29" s="68">
        <f t="shared" si="0"/>
        <v>312.7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313.8</v>
      </c>
      <c r="E30" s="83"/>
      <c r="F30" s="68">
        <f t="shared" si="0"/>
        <v>313.8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312.10000000000002</v>
      </c>
      <c r="E31" s="83"/>
      <c r="F31" s="68">
        <f t="shared" si="0"/>
        <v>312.10000000000002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304.3</v>
      </c>
      <c r="E33" s="83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313</v>
      </c>
      <c r="E34" s="83"/>
      <c r="F34" s="68">
        <f t="shared" si="0"/>
        <v>313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303.3</v>
      </c>
      <c r="E35" s="83"/>
      <c r="F35" s="68">
        <f t="shared" si="0"/>
        <v>303.3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303.3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310.5</v>
      </c>
      <c r="E36" s="83"/>
      <c r="F36" s="68">
        <f t="shared" si="0"/>
        <v>310.5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307.7</v>
      </c>
      <c r="E37" s="83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307.8</v>
      </c>
      <c r="E38" s="83"/>
      <c r="F38" s="68">
        <f t="shared" si="0"/>
        <v>307.8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310</v>
      </c>
      <c r="E40" s="83"/>
      <c r="F40" s="68">
        <f t="shared" si="0"/>
        <v>310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312.89999999999998</v>
      </c>
      <c r="E41" s="83"/>
      <c r="F41" s="68">
        <f t="shared" si="0"/>
        <v>312.89999999999998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312.8</v>
      </c>
      <c r="E42" s="83"/>
      <c r="F42" s="68">
        <f t="shared" si="0"/>
        <v>312.8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291.8</v>
      </c>
      <c r="E43" s="83"/>
      <c r="F43" s="68">
        <f t="shared" si="0"/>
        <v>291.8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291.8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>
        <v>290.3</v>
      </c>
      <c r="E45" s="83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929.7</v>
      </c>
      <c r="H46" s="69">
        <f>SUM(H10:H45)</f>
        <v>4</v>
      </c>
      <c r="I46" s="69">
        <f>LARGE(I10:I45,1)+LARGE(I10:I45,2)+LARGE(I10:I45,3)</f>
        <v>929.8</v>
      </c>
      <c r="J46" s="69">
        <f>SUM(J10:J45)</f>
        <v>5</v>
      </c>
      <c r="K46" s="69">
        <f>LARGE(K10:K45,1)+LARGE(K10:K45,2)+LARGE(K10:K45,3)</f>
        <v>923.5</v>
      </c>
      <c r="L46" s="69">
        <f>SUM(L10:L45)</f>
        <v>4</v>
      </c>
      <c r="M46" s="69">
        <f>LARGE(M10:M45,1)+LARGE(M10:M45,2)+LARGE(M10:M45,3)</f>
        <v>938.6</v>
      </c>
      <c r="N46" s="69">
        <f>SUM(N10:N45)</f>
        <v>5</v>
      </c>
      <c r="O46" s="69">
        <f>LARGE(O10:O45,1)+LARGE(O10:O45,2)+LARGE(O10:O45,3)</f>
        <v>931.3</v>
      </c>
      <c r="P46" s="69">
        <f>SUM(P10:P45)</f>
        <v>6</v>
      </c>
      <c r="Q46" s="69">
        <f>LARGE(Q10:Q45,1)+LARGE(Q10:Q45,2)+LARGE(Q10:Q45,3)</f>
        <v>935.7</v>
      </c>
      <c r="R46" s="69">
        <f>SUM(R10:S45)</f>
        <v>5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16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Übersicht!H4</f>
        <v>Börgerwald</v>
      </c>
      <c r="X1" s="173"/>
    </row>
    <row r="2" spans="1:29" x14ac:dyDescent="0.3">
      <c r="A2" s="106">
        <v>1</v>
      </c>
      <c r="B2" s="64" t="str">
        <f>'Wettkampf 1'!B2</f>
        <v>Neuvrees I</v>
      </c>
      <c r="D2" s="73">
        <f>G46</f>
        <v>936.5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Übersicht!H3</f>
        <v>20.10.</v>
      </c>
      <c r="X2" s="173"/>
    </row>
    <row r="3" spans="1:29" x14ac:dyDescent="0.3">
      <c r="A3" s="106">
        <v>2</v>
      </c>
      <c r="B3" s="64" t="str">
        <f>'Wettkampf 1'!B3</f>
        <v>Rastdorf III</v>
      </c>
      <c r="D3" s="73">
        <f>I46</f>
        <v>946.3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 II</v>
      </c>
      <c r="D4" s="73">
        <f>K46</f>
        <v>934.2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III</v>
      </c>
      <c r="D5" s="73">
        <f>M46</f>
        <v>941.69999999999993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127</v>
      </c>
      <c r="X5" s="172"/>
      <c r="Y5" s="76"/>
    </row>
    <row r="6" spans="1:29" x14ac:dyDescent="0.3">
      <c r="A6" s="106">
        <v>5</v>
      </c>
      <c r="B6" s="64" t="str">
        <f>'Wettkampf 1'!B6</f>
        <v>Börgerwald II</v>
      </c>
      <c r="D6" s="73">
        <f>O46</f>
        <v>931.30000000000007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75" t="s">
        <v>128</v>
      </c>
      <c r="X6" s="175"/>
      <c r="Y6" s="76"/>
    </row>
    <row r="7" spans="1:29" x14ac:dyDescent="0.3">
      <c r="A7" s="106">
        <v>6</v>
      </c>
      <c r="B7" s="64" t="str">
        <f>'Wettkampf 1'!B7</f>
        <v>Spahnharrenstätte II</v>
      </c>
      <c r="D7" s="73">
        <f>Q46</f>
        <v>940.90000000000009</v>
      </c>
      <c r="E7" s="110" t="str">
        <f>IF(R46&gt;4,"Es sind zu viele Schützen in Wertung!"," ")</f>
        <v xml:space="preserve"> </v>
      </c>
      <c r="U7" s="76"/>
      <c r="V7" s="107" t="s">
        <v>49</v>
      </c>
      <c r="W7" s="176" t="s">
        <v>127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308.8</v>
      </c>
      <c r="E10" s="83"/>
      <c r="F10" s="68">
        <f>IF(E10="x","0",D10)</f>
        <v>308.8</v>
      </c>
      <c r="G10" s="69">
        <f>IF(C10=$B$2,F10,0)</f>
        <v>308.8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103.1</v>
      </c>
      <c r="V10" s="84">
        <v>103.3</v>
      </c>
      <c r="W10" s="84">
        <v>102.4</v>
      </c>
      <c r="X10" s="87">
        <f>U10+V10+W10</f>
        <v>308.79999999999995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308.10000000000002</v>
      </c>
      <c r="E11" s="83"/>
      <c r="F11" s="68">
        <f t="shared" ref="F11:F45" si="0">IF(E11="x","0",D11)</f>
        <v>308.10000000000002</v>
      </c>
      <c r="G11" s="69">
        <f t="shared" ref="G11:G45" si="1">IF(C11=$B$2,F11,0)</f>
        <v>308.10000000000002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103.9</v>
      </c>
      <c r="V11" s="85">
        <v>102</v>
      </c>
      <c r="W11" s="85">
        <v>102.2</v>
      </c>
      <c r="X11" s="88">
        <f t="shared" ref="X11:X45" si="13">U11+V11+W11</f>
        <v>308.10000000000002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312.10000000000002</v>
      </c>
      <c r="E12" s="83"/>
      <c r="F12" s="68">
        <f t="shared" si="0"/>
        <v>312.10000000000002</v>
      </c>
      <c r="G12" s="69">
        <f t="shared" si="1"/>
        <v>312.10000000000002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102.3</v>
      </c>
      <c r="V12" s="85">
        <v>104.8</v>
      </c>
      <c r="W12" s="85">
        <v>105</v>
      </c>
      <c r="X12" s="88">
        <f t="shared" si="13"/>
        <v>312.10000000000002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315.60000000000002</v>
      </c>
      <c r="E13" s="83"/>
      <c r="F13" s="68">
        <f t="shared" si="0"/>
        <v>315.60000000000002</v>
      </c>
      <c r="G13" s="69">
        <f t="shared" si="1"/>
        <v>315.60000000000002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104.7</v>
      </c>
      <c r="V13" s="85">
        <v>105.9</v>
      </c>
      <c r="W13" s="85">
        <v>105</v>
      </c>
      <c r="X13" s="88">
        <f t="shared" si="13"/>
        <v>315.60000000000002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303</v>
      </c>
      <c r="E14" s="83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100.1</v>
      </c>
      <c r="V14" s="85">
        <v>102.2</v>
      </c>
      <c r="W14" s="85">
        <v>100.7</v>
      </c>
      <c r="X14" s="88">
        <f t="shared" si="13"/>
        <v>303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>
        <v>0</v>
      </c>
      <c r="E15" s="83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315.3</v>
      </c>
      <c r="E16" s="83"/>
      <c r="F16" s="68">
        <f t="shared" si="0"/>
        <v>315.3</v>
      </c>
      <c r="G16" s="69">
        <f t="shared" si="1"/>
        <v>0</v>
      </c>
      <c r="H16" s="69">
        <f t="shared" si="2"/>
        <v>0</v>
      </c>
      <c r="I16" s="69">
        <f t="shared" si="3"/>
        <v>315.3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105.6</v>
      </c>
      <c r="V16" s="85">
        <v>105.1</v>
      </c>
      <c r="W16" s="85">
        <v>104.6</v>
      </c>
      <c r="X16" s="88">
        <f t="shared" si="13"/>
        <v>315.29999999999995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308.3</v>
      </c>
      <c r="E17" s="83"/>
      <c r="F17" s="68">
        <f t="shared" si="0"/>
        <v>308.3</v>
      </c>
      <c r="G17" s="69">
        <f t="shared" si="1"/>
        <v>0</v>
      </c>
      <c r="H17" s="69">
        <f t="shared" si="2"/>
        <v>0</v>
      </c>
      <c r="I17" s="69">
        <f t="shared" si="3"/>
        <v>308.3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102.2</v>
      </c>
      <c r="V17" s="85">
        <v>103.6</v>
      </c>
      <c r="W17" s="85">
        <v>102.5</v>
      </c>
      <c r="X17" s="88">
        <f t="shared" si="13"/>
        <v>308.3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316.7</v>
      </c>
      <c r="E18" s="83"/>
      <c r="F18" s="68">
        <f t="shared" si="0"/>
        <v>316.7</v>
      </c>
      <c r="G18" s="69">
        <f t="shared" si="1"/>
        <v>0</v>
      </c>
      <c r="H18" s="69">
        <f t="shared" si="2"/>
        <v>0</v>
      </c>
      <c r="I18" s="69">
        <f t="shared" si="3"/>
        <v>316.7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105.2</v>
      </c>
      <c r="V18" s="85">
        <v>105.1</v>
      </c>
      <c r="W18" s="85">
        <v>106.4</v>
      </c>
      <c r="X18" s="88">
        <f t="shared" si="13"/>
        <v>316.70000000000005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314.3</v>
      </c>
      <c r="E19" s="83"/>
      <c r="F19" s="68">
        <f t="shared" si="0"/>
        <v>314.3</v>
      </c>
      <c r="G19" s="69">
        <f t="shared" si="1"/>
        <v>0</v>
      </c>
      <c r="H19" s="69">
        <f t="shared" si="2"/>
        <v>0</v>
      </c>
      <c r="I19" s="69">
        <f t="shared" si="3"/>
        <v>314.3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103</v>
      </c>
      <c r="V19" s="85">
        <v>105</v>
      </c>
      <c r="W19" s="85">
        <v>106.3</v>
      </c>
      <c r="X19" s="88">
        <f t="shared" si="13"/>
        <v>314.3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>
        <v>0</v>
      </c>
      <c r="E20" s="83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>
        <v>0</v>
      </c>
      <c r="E21" s="83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318.8</v>
      </c>
      <c r="E22" s="83"/>
      <c r="F22" s="68">
        <f t="shared" si="0"/>
        <v>318.8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318.8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105.7</v>
      </c>
      <c r="V22" s="85">
        <v>106.7</v>
      </c>
      <c r="W22" s="85">
        <v>106.4</v>
      </c>
      <c r="X22" s="88">
        <f t="shared" si="13"/>
        <v>318.8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307.89999999999998</v>
      </c>
      <c r="E23" s="83"/>
      <c r="F23" s="68">
        <f t="shared" si="0"/>
        <v>307.89999999999998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99.8</v>
      </c>
      <c r="V23" s="85">
        <v>104.2</v>
      </c>
      <c r="W23" s="85">
        <v>103.9</v>
      </c>
      <c r="X23" s="88">
        <f t="shared" si="13"/>
        <v>307.89999999999998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311.3</v>
      </c>
      <c r="E24" s="83" t="s">
        <v>93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102.7</v>
      </c>
      <c r="V24" s="85">
        <v>104.4</v>
      </c>
      <c r="W24" s="85">
        <v>104.2</v>
      </c>
      <c r="X24" s="88">
        <f t="shared" si="13"/>
        <v>311.3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304.8</v>
      </c>
      <c r="E25" s="83"/>
      <c r="F25" s="68">
        <f t="shared" si="0"/>
        <v>304.8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101.1</v>
      </c>
      <c r="V25" s="85">
        <v>102.7</v>
      </c>
      <c r="W25" s="85">
        <v>101</v>
      </c>
      <c r="X25" s="88">
        <f t="shared" si="13"/>
        <v>304.8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304.7</v>
      </c>
      <c r="E26" s="83" t="s">
        <v>93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101.1</v>
      </c>
      <c r="V26" s="85">
        <v>100.3</v>
      </c>
      <c r="W26" s="85">
        <v>103.3</v>
      </c>
      <c r="X26" s="88">
        <f t="shared" si="13"/>
        <v>304.7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307.5</v>
      </c>
      <c r="E27" s="83"/>
      <c r="F27" s="68">
        <f t="shared" si="0"/>
        <v>307.5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307.5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101.7</v>
      </c>
      <c r="V27" s="85">
        <v>102.8</v>
      </c>
      <c r="W27" s="85">
        <v>103</v>
      </c>
      <c r="X27" s="88">
        <f t="shared" si="13"/>
        <v>307.5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>
        <v>304.60000000000002</v>
      </c>
      <c r="E28" s="83"/>
      <c r="F28" s="68">
        <f t="shared" si="0"/>
        <v>304.60000000000002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99.7</v>
      </c>
      <c r="V28" s="85">
        <v>101.5</v>
      </c>
      <c r="W28" s="85">
        <v>103.4</v>
      </c>
      <c r="X28" s="88">
        <f t="shared" si="13"/>
        <v>304.60000000000002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311.89999999999998</v>
      </c>
      <c r="E29" s="83"/>
      <c r="F29" s="68">
        <f t="shared" si="0"/>
        <v>311.89999999999998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102.2</v>
      </c>
      <c r="V29" s="85">
        <v>105.6</v>
      </c>
      <c r="W29" s="85">
        <v>104.1</v>
      </c>
      <c r="X29" s="88">
        <f t="shared" si="13"/>
        <v>311.89999999999998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313.39999999999998</v>
      </c>
      <c r="E30" s="83"/>
      <c r="F30" s="68">
        <f t="shared" si="0"/>
        <v>313.39999999999998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104.5</v>
      </c>
      <c r="V30" s="85">
        <v>103.7</v>
      </c>
      <c r="W30" s="85">
        <v>105.2</v>
      </c>
      <c r="X30" s="88">
        <f t="shared" si="13"/>
        <v>313.39999999999998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316.39999999999998</v>
      </c>
      <c r="E31" s="83"/>
      <c r="F31" s="68">
        <f t="shared" si="0"/>
        <v>316.39999999999998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106.3</v>
      </c>
      <c r="V31" s="85">
        <v>104.6</v>
      </c>
      <c r="W31" s="85">
        <v>105.5</v>
      </c>
      <c r="X31" s="88">
        <f t="shared" si="13"/>
        <v>316.39999999999998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>
        <v>0</v>
      </c>
      <c r="E32" s="83" t="s">
        <v>93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0</v>
      </c>
      <c r="E33" s="83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310.89999999999998</v>
      </c>
      <c r="E34" s="83"/>
      <c r="F34" s="68">
        <f t="shared" si="0"/>
        <v>310.89999999999998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104.1</v>
      </c>
      <c r="V34" s="85">
        <v>103.1</v>
      </c>
      <c r="W34" s="85">
        <v>103.7</v>
      </c>
      <c r="X34" s="88">
        <f t="shared" si="13"/>
        <v>310.89999999999998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309.10000000000002</v>
      </c>
      <c r="E35" s="83"/>
      <c r="F35" s="68">
        <f t="shared" si="0"/>
        <v>309.10000000000002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101.5</v>
      </c>
      <c r="V35" s="85">
        <v>104.3</v>
      </c>
      <c r="W35" s="85">
        <v>103.3</v>
      </c>
      <c r="X35" s="88">
        <f t="shared" si="13"/>
        <v>309.10000000000002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311.3</v>
      </c>
      <c r="E36" s="83"/>
      <c r="F36" s="68">
        <f t="shared" si="0"/>
        <v>311.3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103.1</v>
      </c>
      <c r="V36" s="85">
        <v>103.7</v>
      </c>
      <c r="W36" s="85">
        <v>104.5</v>
      </c>
      <c r="X36" s="88">
        <f t="shared" si="13"/>
        <v>311.3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302.3</v>
      </c>
      <c r="E37" s="83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>
        <v>100.8</v>
      </c>
      <c r="V37" s="85">
        <v>101.8</v>
      </c>
      <c r="W37" s="85">
        <v>99.7</v>
      </c>
      <c r="X37" s="88">
        <f t="shared" si="13"/>
        <v>302.3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306.8</v>
      </c>
      <c r="E38" s="83"/>
      <c r="F38" s="68">
        <f t="shared" si="0"/>
        <v>306.8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102.3</v>
      </c>
      <c r="V38" s="85">
        <v>101.2</v>
      </c>
      <c r="W38" s="85">
        <v>103.3</v>
      </c>
      <c r="X38" s="88">
        <f t="shared" si="13"/>
        <v>306.8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>
        <v>0</v>
      </c>
      <c r="E39" s="83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312</v>
      </c>
      <c r="E40" s="83"/>
      <c r="F40" s="68">
        <f t="shared" si="0"/>
        <v>312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</v>
      </c>
      <c r="R40" s="69">
        <f t="shared" si="12"/>
        <v>1</v>
      </c>
      <c r="S40" s="69"/>
      <c r="T40" s="69"/>
      <c r="U40" s="85">
        <v>103.4</v>
      </c>
      <c r="V40" s="85">
        <v>103.5</v>
      </c>
      <c r="W40" s="85">
        <v>105.1</v>
      </c>
      <c r="X40" s="88">
        <f t="shared" si="13"/>
        <v>312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314.10000000000002</v>
      </c>
      <c r="E41" s="83"/>
      <c r="F41" s="68">
        <f t="shared" si="0"/>
        <v>314.10000000000002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314.10000000000002</v>
      </c>
      <c r="R41" s="69">
        <f t="shared" si="12"/>
        <v>1</v>
      </c>
      <c r="S41" s="69"/>
      <c r="T41" s="69"/>
      <c r="U41" s="85">
        <v>104.3</v>
      </c>
      <c r="V41" s="85">
        <v>104.3</v>
      </c>
      <c r="W41" s="85">
        <v>105.5</v>
      </c>
      <c r="X41" s="88">
        <f t="shared" si="13"/>
        <v>314.10000000000002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314.8</v>
      </c>
      <c r="E42" s="83"/>
      <c r="F42" s="68">
        <f t="shared" si="0"/>
        <v>314.8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314.8</v>
      </c>
      <c r="R42" s="69">
        <f t="shared" si="12"/>
        <v>1</v>
      </c>
      <c r="S42" s="69"/>
      <c r="T42" s="69"/>
      <c r="U42" s="85">
        <v>103.3</v>
      </c>
      <c r="V42" s="85">
        <v>105.6</v>
      </c>
      <c r="W42" s="85">
        <v>105.9</v>
      </c>
      <c r="X42" s="88">
        <f t="shared" si="13"/>
        <v>314.79999999999995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297.3</v>
      </c>
      <c r="E43" s="83" t="s">
        <v>93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>
        <v>101.2</v>
      </c>
      <c r="V43" s="85">
        <v>98.7</v>
      </c>
      <c r="W43" s="85">
        <v>97.4</v>
      </c>
      <c r="X43" s="88">
        <f t="shared" si="13"/>
        <v>297.3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>
        <v>298.89999999999998</v>
      </c>
      <c r="E44" s="83"/>
      <c r="F44" s="68">
        <f t="shared" si="0"/>
        <v>298.89999999999998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298.89999999999998</v>
      </c>
      <c r="R44" s="69">
        <f t="shared" si="12"/>
        <v>1</v>
      </c>
      <c r="S44" s="69"/>
      <c r="T44" s="69"/>
      <c r="U44" s="85">
        <v>98.8</v>
      </c>
      <c r="V44" s="85">
        <v>100.4</v>
      </c>
      <c r="W44" s="85">
        <v>99.7</v>
      </c>
      <c r="X44" s="88">
        <f t="shared" si="13"/>
        <v>298.89999999999998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>
        <v>287.89999999999998</v>
      </c>
      <c r="E45" s="83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>
        <v>91.2</v>
      </c>
      <c r="V45" s="85">
        <v>95.7</v>
      </c>
      <c r="W45" s="85">
        <v>101</v>
      </c>
      <c r="X45" s="88">
        <f t="shared" si="13"/>
        <v>287.89999999999998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936.5</v>
      </c>
      <c r="H46" s="69">
        <f>SUM(H10:H45)</f>
        <v>4</v>
      </c>
      <c r="I46" s="69">
        <f>LARGE(I10:I45,1)+LARGE(I10:I45,2)+LARGE(I10:I45,3)</f>
        <v>946.3</v>
      </c>
      <c r="J46" s="69">
        <f>SUM(J10:J45)</f>
        <v>4</v>
      </c>
      <c r="K46" s="69">
        <f>LARGE(K10:K45,1)+LARGE(K10:K45,2)+LARGE(K10:K45,3)</f>
        <v>934.2</v>
      </c>
      <c r="L46" s="69">
        <f>SUM(L10:L45)</f>
        <v>4</v>
      </c>
      <c r="M46" s="69">
        <f>LARGE(M10:M45,1)+LARGE(M10:M45,2)+LARGE(M10:M45,3)</f>
        <v>941.69999999999993</v>
      </c>
      <c r="N46" s="69">
        <f>SUM(N10:N45)</f>
        <v>4</v>
      </c>
      <c r="O46" s="69">
        <f>LARGE(O10:O45,1)+LARGE(O10:O45,2)+LARGE(O10:O45,3)</f>
        <v>931.30000000000007</v>
      </c>
      <c r="P46" s="69">
        <f>SUM(P10:P45)</f>
        <v>4</v>
      </c>
      <c r="Q46" s="69">
        <f>LARGE(Q10:Q45,1)+LARGE(Q10:Q45,2)+LARGE(Q10:Q45,3)</f>
        <v>940.90000000000009</v>
      </c>
      <c r="R46" s="69">
        <f>SUM(R10:S45)</f>
        <v>4</v>
      </c>
    </row>
    <row r="47" spans="1:27" x14ac:dyDescent="0.3">
      <c r="C47" s="69" t="s">
        <v>57</v>
      </c>
    </row>
  </sheetData>
  <sheetProtection algorithmName="SHA-512" hashValue="7mAC8r8b5gtMXgupsibgGn5e+IyXGr8jRNh/YxIzjdHvmhFZKtk/lsKi6AB21tI8d2PKQZi/qqF4wGVnYgRRyA==" saltValue="xj+KK17MEboGfqRXiyMTYA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Übersicht!I4</f>
        <v>Spahnharrenstätte</v>
      </c>
      <c r="X1" s="173"/>
    </row>
    <row r="2" spans="1:27" x14ac:dyDescent="0.3">
      <c r="A2" s="106">
        <v>1</v>
      </c>
      <c r="B2" s="64" t="str">
        <f>'Wettkampf 1'!B2</f>
        <v>Neuvrees I</v>
      </c>
      <c r="D2" s="73">
        <f>G46</f>
        <v>934.1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Übersicht!I3</f>
        <v>24.11.</v>
      </c>
      <c r="X2" s="173"/>
    </row>
    <row r="3" spans="1:27" x14ac:dyDescent="0.3">
      <c r="A3" s="106">
        <v>2</v>
      </c>
      <c r="B3" s="64" t="str">
        <f>'Wettkampf 1'!B3</f>
        <v>Rastdorf III</v>
      </c>
      <c r="D3" s="73">
        <f>I46</f>
        <v>939.2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 II</v>
      </c>
      <c r="D4" s="73">
        <f>K46</f>
        <v>923.19999999999993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D5" s="73">
        <f>M46</f>
        <v>936.1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129</v>
      </c>
      <c r="X5" s="172"/>
      <c r="Y5" s="76"/>
    </row>
    <row r="6" spans="1:27" x14ac:dyDescent="0.3">
      <c r="A6" s="106">
        <v>5</v>
      </c>
      <c r="B6" s="64" t="str">
        <f>'Wettkampf 1'!B6</f>
        <v>Börgerwald II</v>
      </c>
      <c r="D6" s="73">
        <f>O46</f>
        <v>930.7</v>
      </c>
      <c r="E6" s="110" t="str">
        <f>IF(P46&gt;4,"Es sind zu viele Schützen in Wertung!"," ")</f>
        <v xml:space="preserve"> 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Spahnharrenstätte II</v>
      </c>
      <c r="D7" s="73">
        <f>Q46</f>
        <v>937</v>
      </c>
      <c r="E7" s="110" t="str">
        <f>IF(R46&gt;4,"Es sind zu viele Schützen in Wertung!"," ")</f>
        <v xml:space="preserve"> </v>
      </c>
      <c r="U7" s="76"/>
      <c r="V7" s="107" t="s">
        <v>49</v>
      </c>
      <c r="W7" s="176" t="s">
        <v>129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311.60000000000002</v>
      </c>
      <c r="E10" s="83"/>
      <c r="F10" s="68">
        <f>IF(E10="x","0",D10)</f>
        <v>311.60000000000002</v>
      </c>
      <c r="G10" s="69">
        <f>IF(C10=$B$2,F10,0)</f>
        <v>311.60000000000002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103.5</v>
      </c>
      <c r="V10" s="84">
        <v>104.4</v>
      </c>
      <c r="W10" s="84">
        <v>103.7</v>
      </c>
      <c r="X10" s="87">
        <f>U10+V10+W10</f>
        <v>311.60000000000002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309.2</v>
      </c>
      <c r="E11" s="83"/>
      <c r="F11" s="68">
        <f t="shared" ref="F11:F45" si="0">IF(E11="x","0",D11)</f>
        <v>309.2</v>
      </c>
      <c r="G11" s="69">
        <f t="shared" ref="G11:G45" si="1">IF(C11=$B$2,F11,0)</f>
        <v>309.2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101.9</v>
      </c>
      <c r="V11" s="85">
        <v>103.9</v>
      </c>
      <c r="W11" s="85">
        <v>103.4</v>
      </c>
      <c r="X11" s="88">
        <f t="shared" ref="X11:X45" si="13">U11+V11+W11</f>
        <v>309.20000000000005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312.89999999999998</v>
      </c>
      <c r="E12" s="83"/>
      <c r="F12" s="68">
        <f t="shared" si="0"/>
        <v>312.89999999999998</v>
      </c>
      <c r="G12" s="69">
        <f t="shared" si="1"/>
        <v>312.89999999999998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103.8</v>
      </c>
      <c r="V12" s="85">
        <v>105.4</v>
      </c>
      <c r="W12" s="85">
        <v>103.7</v>
      </c>
      <c r="X12" s="88">
        <f t="shared" si="13"/>
        <v>312.89999999999998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309.60000000000002</v>
      </c>
      <c r="E13" s="83"/>
      <c r="F13" s="68">
        <f t="shared" si="0"/>
        <v>309.60000000000002</v>
      </c>
      <c r="G13" s="69">
        <f t="shared" si="1"/>
        <v>309.60000000000002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103.6</v>
      </c>
      <c r="V13" s="85">
        <v>102.6</v>
      </c>
      <c r="W13" s="85">
        <v>103.6</v>
      </c>
      <c r="X13" s="88">
        <f t="shared" si="13"/>
        <v>309.79999999999995</v>
      </c>
      <c r="Y13" s="70">
        <f t="shared" si="14"/>
        <v>0</v>
      </c>
      <c r="Z13" s="70">
        <f t="shared" si="15"/>
        <v>1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303.3</v>
      </c>
      <c r="E14" s="83" t="s">
        <v>130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101.3</v>
      </c>
      <c r="V14" s="85">
        <v>99</v>
      </c>
      <c r="W14" s="85">
        <v>103</v>
      </c>
      <c r="X14" s="88">
        <f t="shared" si="13"/>
        <v>303.3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>
        <v>0</v>
      </c>
      <c r="E15" s="83" t="s">
        <v>130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313.10000000000002</v>
      </c>
      <c r="E16" s="83"/>
      <c r="F16" s="68">
        <f t="shared" si="0"/>
        <v>313.10000000000002</v>
      </c>
      <c r="G16" s="69">
        <f t="shared" si="1"/>
        <v>0</v>
      </c>
      <c r="H16" s="69">
        <f t="shared" si="2"/>
        <v>0</v>
      </c>
      <c r="I16" s="69">
        <f t="shared" si="3"/>
        <v>313.10000000000002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103.8</v>
      </c>
      <c r="V16" s="85">
        <v>104.9</v>
      </c>
      <c r="W16" s="85">
        <v>104.4</v>
      </c>
      <c r="X16" s="88">
        <f t="shared" si="13"/>
        <v>313.10000000000002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312</v>
      </c>
      <c r="E17" s="83"/>
      <c r="F17" s="68">
        <f t="shared" si="0"/>
        <v>312</v>
      </c>
      <c r="G17" s="69">
        <f t="shared" si="1"/>
        <v>0</v>
      </c>
      <c r="H17" s="69">
        <f t="shared" si="2"/>
        <v>0</v>
      </c>
      <c r="I17" s="69">
        <f t="shared" si="3"/>
        <v>312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105.1</v>
      </c>
      <c r="V17" s="85">
        <v>102.8</v>
      </c>
      <c r="W17" s="85">
        <v>104.1</v>
      </c>
      <c r="X17" s="88">
        <f t="shared" si="13"/>
        <v>312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314.10000000000002</v>
      </c>
      <c r="E18" s="83"/>
      <c r="F18" s="68">
        <f t="shared" si="0"/>
        <v>314.10000000000002</v>
      </c>
      <c r="G18" s="69">
        <f t="shared" si="1"/>
        <v>0</v>
      </c>
      <c r="H18" s="69">
        <f t="shared" si="2"/>
        <v>0</v>
      </c>
      <c r="I18" s="69">
        <f t="shared" si="3"/>
        <v>314.10000000000002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104.8</v>
      </c>
      <c r="V18" s="85">
        <v>103.5</v>
      </c>
      <c r="W18" s="85">
        <v>105.8</v>
      </c>
      <c r="X18" s="88">
        <f t="shared" si="13"/>
        <v>314.10000000000002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311.8</v>
      </c>
      <c r="E19" s="83"/>
      <c r="F19" s="68">
        <f t="shared" si="0"/>
        <v>311.8</v>
      </c>
      <c r="G19" s="69">
        <f t="shared" si="1"/>
        <v>0</v>
      </c>
      <c r="H19" s="69">
        <f t="shared" si="2"/>
        <v>0</v>
      </c>
      <c r="I19" s="69">
        <f t="shared" si="3"/>
        <v>311.8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104</v>
      </c>
      <c r="V19" s="85">
        <v>105</v>
      </c>
      <c r="W19" s="85">
        <v>102.8</v>
      </c>
      <c r="X19" s="88">
        <f t="shared" si="13"/>
        <v>311.8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>
        <v>0</v>
      </c>
      <c r="E20" s="83" t="s">
        <v>130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>
        <v>0</v>
      </c>
      <c r="E21" s="83" t="s">
        <v>130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305.39999999999998</v>
      </c>
      <c r="E22" s="83"/>
      <c r="F22" s="68">
        <f t="shared" si="0"/>
        <v>305.39999999999998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106.8</v>
      </c>
      <c r="V22" s="85">
        <v>94.02</v>
      </c>
      <c r="W22" s="85">
        <v>104.4</v>
      </c>
      <c r="X22" s="88">
        <f t="shared" si="13"/>
        <v>305.22000000000003</v>
      </c>
      <c r="Y22" s="70">
        <f t="shared" si="14"/>
        <v>0</v>
      </c>
      <c r="Z22" s="70">
        <f t="shared" si="15"/>
        <v>1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308.7</v>
      </c>
      <c r="E23" s="83"/>
      <c r="F23" s="68">
        <f t="shared" si="0"/>
        <v>308.7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103.5</v>
      </c>
      <c r="V23" s="85">
        <v>103.6</v>
      </c>
      <c r="W23" s="85">
        <v>101.6</v>
      </c>
      <c r="X23" s="88">
        <f t="shared" si="13"/>
        <v>308.7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304.5</v>
      </c>
      <c r="E24" s="83"/>
      <c r="F24" s="68">
        <f t="shared" si="0"/>
        <v>304.5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100.5</v>
      </c>
      <c r="V24" s="85">
        <v>101.8</v>
      </c>
      <c r="W24" s="85">
        <v>102.2</v>
      </c>
      <c r="X24" s="88">
        <f t="shared" si="13"/>
        <v>304.5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309.3</v>
      </c>
      <c r="E25" s="83" t="s">
        <v>130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101.9</v>
      </c>
      <c r="V25" s="85">
        <v>103.8</v>
      </c>
      <c r="W25" s="85">
        <v>103.6</v>
      </c>
      <c r="X25" s="88">
        <f t="shared" si="13"/>
        <v>309.29999999999995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0</v>
      </c>
      <c r="E26" s="83" t="s">
        <v>130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309.10000000000002</v>
      </c>
      <c r="E27" s="83"/>
      <c r="F27" s="68">
        <f t="shared" si="0"/>
        <v>309.10000000000002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309.10000000000002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103</v>
      </c>
      <c r="V27" s="85">
        <v>102.5</v>
      </c>
      <c r="W27" s="85">
        <v>103.6</v>
      </c>
      <c r="X27" s="88">
        <f t="shared" si="13"/>
        <v>309.10000000000002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>
        <v>298.89999999999998</v>
      </c>
      <c r="E28" s="83"/>
      <c r="F28" s="68">
        <f t="shared" si="0"/>
        <v>298.89999999999998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298.89999999999998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99.5</v>
      </c>
      <c r="V28" s="85">
        <v>99.6</v>
      </c>
      <c r="W28" s="85">
        <v>99.8</v>
      </c>
      <c r="X28" s="88">
        <f t="shared" si="13"/>
        <v>298.89999999999998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308.5</v>
      </c>
      <c r="E29" s="83"/>
      <c r="F29" s="68">
        <f t="shared" si="0"/>
        <v>308.5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103.9</v>
      </c>
      <c r="V29" s="85">
        <v>102.1</v>
      </c>
      <c r="W29" s="85">
        <v>102.5</v>
      </c>
      <c r="X29" s="88">
        <f t="shared" si="13"/>
        <v>308.5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314.3</v>
      </c>
      <c r="E30" s="83"/>
      <c r="F30" s="68">
        <f t="shared" si="0"/>
        <v>314.3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104.9</v>
      </c>
      <c r="V30" s="85">
        <v>104.5</v>
      </c>
      <c r="W30" s="85">
        <v>104.9</v>
      </c>
      <c r="X30" s="88">
        <f t="shared" si="13"/>
        <v>314.3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313.3</v>
      </c>
      <c r="E31" s="83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105.6</v>
      </c>
      <c r="V31" s="85">
        <v>104.1</v>
      </c>
      <c r="W31" s="85">
        <v>103.6</v>
      </c>
      <c r="X31" s="88">
        <f t="shared" si="13"/>
        <v>313.29999999999995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>
        <v>0</v>
      </c>
      <c r="E32" s="83" t="s">
        <v>130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0</v>
      </c>
      <c r="E33" s="83" t="s">
        <v>130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313.10000000000002</v>
      </c>
      <c r="E34" s="83"/>
      <c r="F34" s="68">
        <f t="shared" si="0"/>
        <v>313.10000000000002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104.3</v>
      </c>
      <c r="V34" s="85">
        <v>104.2</v>
      </c>
      <c r="W34" s="85">
        <v>104.6</v>
      </c>
      <c r="X34" s="88">
        <f t="shared" si="13"/>
        <v>313.10000000000002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306.5</v>
      </c>
      <c r="E35" s="83"/>
      <c r="F35" s="68">
        <f t="shared" si="0"/>
        <v>306.5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100.9</v>
      </c>
      <c r="V35" s="85">
        <v>102.8</v>
      </c>
      <c r="W35" s="85">
        <v>102.8</v>
      </c>
      <c r="X35" s="88">
        <f t="shared" si="13"/>
        <v>306.5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311.10000000000002</v>
      </c>
      <c r="E36" s="83"/>
      <c r="F36" s="68">
        <f t="shared" si="0"/>
        <v>311.10000000000002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102.9</v>
      </c>
      <c r="V36" s="85">
        <v>103.7</v>
      </c>
      <c r="W36" s="85">
        <v>104.5</v>
      </c>
      <c r="X36" s="88">
        <f t="shared" si="13"/>
        <v>311.10000000000002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304.3</v>
      </c>
      <c r="E37" s="83" t="s">
        <v>130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>
        <v>102.2</v>
      </c>
      <c r="V37" s="85">
        <v>101.5</v>
      </c>
      <c r="W37" s="85">
        <v>100.6</v>
      </c>
      <c r="X37" s="88">
        <f t="shared" si="13"/>
        <v>304.29999999999995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305.60000000000002</v>
      </c>
      <c r="E38" s="83"/>
      <c r="F38" s="68">
        <f t="shared" si="0"/>
        <v>305.60000000000002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305.60000000000002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102.1</v>
      </c>
      <c r="V38" s="85">
        <v>104</v>
      </c>
      <c r="W38" s="85">
        <v>99.5</v>
      </c>
      <c r="X38" s="88">
        <f t="shared" si="13"/>
        <v>305.60000000000002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>
        <v>0</v>
      </c>
      <c r="E39" s="83" t="s">
        <v>130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313.7</v>
      </c>
      <c r="E40" s="83"/>
      <c r="F40" s="68">
        <f t="shared" si="0"/>
        <v>313.7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313.7</v>
      </c>
      <c r="R40" s="69">
        <f t="shared" si="12"/>
        <v>1</v>
      </c>
      <c r="S40" s="69"/>
      <c r="T40" s="69"/>
      <c r="U40" s="85">
        <v>104</v>
      </c>
      <c r="V40" s="85">
        <v>105.3</v>
      </c>
      <c r="W40" s="85">
        <v>104.4</v>
      </c>
      <c r="X40" s="88">
        <f t="shared" si="13"/>
        <v>313.70000000000005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310.7</v>
      </c>
      <c r="E41" s="83"/>
      <c r="F41" s="68">
        <f t="shared" si="0"/>
        <v>310.7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310.7</v>
      </c>
      <c r="R41" s="69">
        <f t="shared" si="12"/>
        <v>1</v>
      </c>
      <c r="S41" s="69"/>
      <c r="T41" s="69"/>
      <c r="U41" s="85">
        <v>104.4</v>
      </c>
      <c r="V41" s="85">
        <v>102.8</v>
      </c>
      <c r="W41" s="85">
        <v>103.5</v>
      </c>
      <c r="X41" s="88">
        <f t="shared" si="13"/>
        <v>310.7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312.60000000000002</v>
      </c>
      <c r="E42" s="83"/>
      <c r="F42" s="68">
        <f t="shared" si="0"/>
        <v>312.60000000000002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312.60000000000002</v>
      </c>
      <c r="R42" s="69">
        <f t="shared" si="12"/>
        <v>1</v>
      </c>
      <c r="S42" s="69"/>
      <c r="T42" s="69"/>
      <c r="U42" s="85">
        <v>104.3</v>
      </c>
      <c r="V42" s="85">
        <v>104.3</v>
      </c>
      <c r="W42" s="85">
        <v>104</v>
      </c>
      <c r="X42" s="88">
        <f t="shared" si="13"/>
        <v>312.60000000000002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0</v>
      </c>
      <c r="E43" s="83" t="s">
        <v>130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>
        <v>295.3</v>
      </c>
      <c r="E44" s="83"/>
      <c r="F44" s="68">
        <f t="shared" si="0"/>
        <v>295.3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295.3</v>
      </c>
      <c r="R44" s="69">
        <f t="shared" si="12"/>
        <v>1</v>
      </c>
      <c r="S44" s="69"/>
      <c r="T44" s="69"/>
      <c r="U44" s="85">
        <v>100.6</v>
      </c>
      <c r="V44" s="85">
        <v>96.5</v>
      </c>
      <c r="W44" s="85">
        <v>98.2</v>
      </c>
      <c r="X44" s="88">
        <f t="shared" si="13"/>
        <v>295.3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>
        <v>287</v>
      </c>
      <c r="E45" s="83" t="s">
        <v>130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>
        <v>95.4</v>
      </c>
      <c r="V45" s="85">
        <v>92.9</v>
      </c>
      <c r="W45" s="85">
        <v>98.7</v>
      </c>
      <c r="X45" s="88">
        <f t="shared" si="13"/>
        <v>287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934.1</v>
      </c>
      <c r="H46" s="69">
        <f>SUM(H10:H45)</f>
        <v>4</v>
      </c>
      <c r="I46" s="69">
        <f>LARGE(I10:I45,1)+LARGE(I10:I45,2)+LARGE(I10:I45,3)</f>
        <v>939.2</v>
      </c>
      <c r="J46" s="69">
        <f>SUM(J10:J45)</f>
        <v>4</v>
      </c>
      <c r="K46" s="69">
        <f>LARGE(K10:K45,1)+LARGE(K10:K45,2)+LARGE(K10:K45,3)</f>
        <v>923.19999999999993</v>
      </c>
      <c r="L46" s="69">
        <f>SUM(L10:L45)</f>
        <v>4</v>
      </c>
      <c r="M46" s="69">
        <f>LARGE(M10:M45,1)+LARGE(M10:M45,2)+LARGE(M10:M45,3)</f>
        <v>936.1</v>
      </c>
      <c r="N46" s="69">
        <f>SUM(N10:N45)</f>
        <v>4</v>
      </c>
      <c r="O46" s="69">
        <f>LARGE(O10:O45,1)+LARGE(O10:O45,2)+LARGE(O10:O45,3)</f>
        <v>930.7</v>
      </c>
      <c r="P46" s="69">
        <f>SUM(P10:P45)</f>
        <v>4</v>
      </c>
      <c r="Q46" s="69">
        <f>LARGE(Q10:Q45,1)+LARGE(Q10:Q45,2)+LARGE(Q10:Q45,3)</f>
        <v>937</v>
      </c>
      <c r="R46" s="69">
        <f>SUM(R10:S45)</f>
        <v>4</v>
      </c>
    </row>
    <row r="47" spans="1:27" x14ac:dyDescent="0.3">
      <c r="C47" s="69" t="s">
        <v>57</v>
      </c>
    </row>
  </sheetData>
  <sheetProtection algorithmName="SHA-512" hashValue="udBy7JqS4PHuiKeXFYeLgmTq1jTmTX4N2LVviCC691VP/dEzj/0BrlxuJ5oN7PyoWrTgDHTvbbZWQT2ZLWoesg==" saltValue="NmLLSksanmVJjEK5qmsK1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13" zoomScaleNormal="100" workbookViewId="0">
      <selection activeCell="D44" sqref="D44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Übersicht!L4</f>
        <v>Esterwegen</v>
      </c>
      <c r="X1" s="173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929.60000000000014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Übersicht!L3</f>
        <v>19.01.</v>
      </c>
      <c r="X2" s="173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936.4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918.7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937.09999999999991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137</v>
      </c>
      <c r="X5" s="172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924.5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931.1</v>
      </c>
      <c r="E7" s="110" t="str">
        <f>IF(R46&gt;4,"Es sind zu viele Schützen in Wertung!"," ")</f>
        <v xml:space="preserve"> </v>
      </c>
      <c r="U7" s="76"/>
      <c r="V7" s="107" t="s">
        <v>49</v>
      </c>
      <c r="W7" s="176" t="s">
        <v>137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305.8</v>
      </c>
      <c r="E10" s="83"/>
      <c r="F10" s="68">
        <f>IF(E10="x","0",D10)</f>
        <v>305.8</v>
      </c>
      <c r="G10" s="69">
        <f>IF(C10=$B$2,F10,0)</f>
        <v>305.8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307.2</v>
      </c>
      <c r="E11" s="83"/>
      <c r="F11" s="68">
        <f t="shared" ref="F11:F45" si="0">IF(E11="x","0",D11)</f>
        <v>307.2</v>
      </c>
      <c r="G11" s="69">
        <f t="shared" ref="G11:G45" si="1">IF(C11=$B$2,F11,0)</f>
        <v>307.2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310.10000000000002</v>
      </c>
      <c r="E12" s="83"/>
      <c r="F12" s="68">
        <f t="shared" si="0"/>
        <v>310.10000000000002</v>
      </c>
      <c r="G12" s="69">
        <f t="shared" si="1"/>
        <v>310.10000000000002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312.3</v>
      </c>
      <c r="E13" s="83"/>
      <c r="F13" s="68">
        <f t="shared" si="0"/>
        <v>312.3</v>
      </c>
      <c r="G13" s="69">
        <f t="shared" si="1"/>
        <v>312.3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302.3</v>
      </c>
      <c r="E14" s="83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311.7</v>
      </c>
      <c r="E16" s="83"/>
      <c r="F16" s="68">
        <f t="shared" si="0"/>
        <v>311.7</v>
      </c>
      <c r="G16" s="69">
        <f t="shared" si="1"/>
        <v>0</v>
      </c>
      <c r="H16" s="69">
        <f t="shared" si="2"/>
        <v>0</v>
      </c>
      <c r="I16" s="69">
        <f t="shared" si="3"/>
        <v>311.7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310.10000000000002</v>
      </c>
      <c r="E17" s="83"/>
      <c r="F17" s="68">
        <f t="shared" si="0"/>
        <v>310.10000000000002</v>
      </c>
      <c r="G17" s="69">
        <f t="shared" si="1"/>
        <v>0</v>
      </c>
      <c r="H17" s="69">
        <f t="shared" si="2"/>
        <v>0</v>
      </c>
      <c r="I17" s="69">
        <f t="shared" si="3"/>
        <v>310.10000000000002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314.2</v>
      </c>
      <c r="E18" s="83"/>
      <c r="F18" s="68">
        <f t="shared" si="0"/>
        <v>314.2</v>
      </c>
      <c r="G18" s="69">
        <f t="shared" si="1"/>
        <v>0</v>
      </c>
      <c r="H18" s="69">
        <f t="shared" si="2"/>
        <v>0</v>
      </c>
      <c r="I18" s="69">
        <f t="shared" si="3"/>
        <v>314.2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310.5</v>
      </c>
      <c r="E19" s="83"/>
      <c r="F19" s="68">
        <f t="shared" si="0"/>
        <v>310.5</v>
      </c>
      <c r="G19" s="69">
        <f t="shared" si="1"/>
        <v>0</v>
      </c>
      <c r="H19" s="69">
        <f t="shared" si="2"/>
        <v>0</v>
      </c>
      <c r="I19" s="69">
        <f t="shared" si="3"/>
        <v>310.5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>
        <v>317.89999999999998</v>
      </c>
      <c r="E20" s="83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>
        <v>259.60000000000002</v>
      </c>
      <c r="E21" s="83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314</v>
      </c>
      <c r="E22" s="83"/>
      <c r="F22" s="68">
        <f t="shared" si="0"/>
        <v>314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305.10000000000002</v>
      </c>
      <c r="E23" s="83"/>
      <c r="F23" s="68">
        <f t="shared" si="0"/>
        <v>305.10000000000002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303.7</v>
      </c>
      <c r="E24" s="83" t="s">
        <v>93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298.2</v>
      </c>
      <c r="E25" s="83"/>
      <c r="F25" s="68">
        <f t="shared" si="0"/>
        <v>298.2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298.2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303.10000000000002</v>
      </c>
      <c r="E26" s="83" t="s">
        <v>93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299.60000000000002</v>
      </c>
      <c r="E27" s="83"/>
      <c r="F27" s="68">
        <f t="shared" si="0"/>
        <v>299.60000000000002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299.60000000000002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306.2</v>
      </c>
      <c r="E29" s="83"/>
      <c r="F29" s="68">
        <f t="shared" si="0"/>
        <v>306.2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313</v>
      </c>
      <c r="E30" s="83"/>
      <c r="F30" s="68">
        <f t="shared" si="0"/>
        <v>313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317.89999999999998</v>
      </c>
      <c r="E31" s="83"/>
      <c r="F31" s="68">
        <f t="shared" si="0"/>
        <v>317.89999999999998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317.89999999999998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 t="s">
        <v>93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309.3</v>
      </c>
      <c r="E34" s="83"/>
      <c r="F34" s="68">
        <f t="shared" si="0"/>
        <v>309.3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308.8</v>
      </c>
      <c r="E35" s="83"/>
      <c r="F35" s="68">
        <f t="shared" si="0"/>
        <v>308.8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306.39999999999998</v>
      </c>
      <c r="E36" s="83"/>
      <c r="F36" s="68">
        <f t="shared" si="0"/>
        <v>306.39999999999998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297</v>
      </c>
      <c r="E37" s="83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306.39999999999998</v>
      </c>
      <c r="E38" s="83"/>
      <c r="F38" s="68">
        <f t="shared" si="0"/>
        <v>306.39999999999998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308.60000000000002</v>
      </c>
      <c r="E40" s="83"/>
      <c r="F40" s="68">
        <f t="shared" si="0"/>
        <v>308.60000000000002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308.60000000000002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310.5</v>
      </c>
      <c r="E41" s="83"/>
      <c r="F41" s="68">
        <f t="shared" si="0"/>
        <v>310.5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312</v>
      </c>
      <c r="E42" s="83"/>
      <c r="F42" s="68">
        <f t="shared" si="0"/>
        <v>312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295.10000000000002</v>
      </c>
      <c r="E43" s="83" t="s">
        <v>93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>
        <v>299.60000000000002</v>
      </c>
      <c r="E44" s="83"/>
      <c r="F44" s="68">
        <f t="shared" si="0"/>
        <v>299.60000000000002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299.60000000000002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929.60000000000014</v>
      </c>
      <c r="H46" s="69">
        <f>SUM(H10:H45)</f>
        <v>5</v>
      </c>
      <c r="I46" s="69">
        <f>LARGE(I10:I45,1)+LARGE(I10:I45,2)+LARGE(I10:I45,3)</f>
        <v>936.4</v>
      </c>
      <c r="J46" s="69">
        <f>SUM(J10:J45)</f>
        <v>4</v>
      </c>
      <c r="K46" s="69">
        <f>LARGE(K10:K45,1)+LARGE(K10:K45,2)+LARGE(K10:K45,3)</f>
        <v>918.7</v>
      </c>
      <c r="L46" s="69">
        <f>SUM(L10:L45)</f>
        <v>4</v>
      </c>
      <c r="M46" s="69">
        <f>LARGE(M10:M45,1)+LARGE(M10:M45,2)+LARGE(M10:M45,3)</f>
        <v>937.09999999999991</v>
      </c>
      <c r="N46" s="69">
        <f>SUM(N10:N45)</f>
        <v>4</v>
      </c>
      <c r="O46" s="69">
        <f>LARGE(O10:O45,1)+LARGE(O10:O45,2)+LARGE(O10:O45,3)</f>
        <v>924.5</v>
      </c>
      <c r="P46" s="69">
        <f>SUM(P10:P45)</f>
        <v>6</v>
      </c>
      <c r="Q46" s="69">
        <f>LARGE(Q10:Q45,1)+LARGE(Q10:Q45,2)+LARGE(Q10:Q45,3)</f>
        <v>931.1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Übersicht!M4</f>
        <v>Rastdorf</v>
      </c>
      <c r="X1" s="173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929.5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Übersicht!M3</f>
        <v>02.02.</v>
      </c>
      <c r="X2" s="173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934.4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928.19999999999993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934.1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141</v>
      </c>
      <c r="X5" s="172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930.7</v>
      </c>
      <c r="E6" s="110" t="str">
        <f>IF(P46&gt;4,"Es sind zu viele Schützen in Wertung!"," ")</f>
        <v xml:space="preserve"> </v>
      </c>
      <c r="U6" s="76"/>
      <c r="V6" s="107" t="s">
        <v>44</v>
      </c>
      <c r="W6" s="175" t="s">
        <v>142</v>
      </c>
      <c r="X6" s="175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934.4</v>
      </c>
      <c r="E7" s="110" t="str">
        <f>IF(R46&gt;4,"Es sind zu viele Schützen in Wertung!"," ")</f>
        <v xml:space="preserve"> </v>
      </c>
      <c r="U7" s="76"/>
      <c r="V7" s="107" t="s">
        <v>49</v>
      </c>
      <c r="W7" s="176" t="s">
        <v>143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149">
        <v>295.8</v>
      </c>
      <c r="E10" s="150" t="s">
        <v>144</v>
      </c>
      <c r="F10" s="68">
        <f>IF(E10="x","0",D10)</f>
        <v>295.8</v>
      </c>
      <c r="G10" s="69">
        <f>IF(C10=$B$2,F10,0)</f>
        <v>295.8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149">
        <v>310.3</v>
      </c>
      <c r="E11" s="150"/>
      <c r="F11" s="68">
        <f t="shared" ref="F11:F45" si="0">IF(E11="x","0",D11)</f>
        <v>310.3</v>
      </c>
      <c r="G11" s="69">
        <f t="shared" ref="G11:G45" si="1">IF(C11=$B$2,F11,0)</f>
        <v>310.3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149">
        <v>308.39999999999998</v>
      </c>
      <c r="E12" s="150"/>
      <c r="F12" s="68">
        <f t="shared" si="0"/>
        <v>308.39999999999998</v>
      </c>
      <c r="G12" s="69">
        <f t="shared" si="1"/>
        <v>308.39999999999998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149">
        <v>310.8</v>
      </c>
      <c r="E13" s="150"/>
      <c r="F13" s="68">
        <f t="shared" si="0"/>
        <v>310.8</v>
      </c>
      <c r="G13" s="69">
        <f t="shared" si="1"/>
        <v>310.8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149">
        <v>306.10000000000002</v>
      </c>
      <c r="E14" s="150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149">
        <v>0</v>
      </c>
      <c r="E15" s="150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149">
        <v>310.89999999999998</v>
      </c>
      <c r="E16" s="150"/>
      <c r="F16" s="68">
        <f t="shared" si="0"/>
        <v>310.89999999999998</v>
      </c>
      <c r="G16" s="69">
        <f t="shared" si="1"/>
        <v>0</v>
      </c>
      <c r="H16" s="69">
        <f t="shared" si="2"/>
        <v>0</v>
      </c>
      <c r="I16" s="69">
        <f t="shared" si="3"/>
        <v>310.89999999999998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149">
        <v>310.10000000000002</v>
      </c>
      <c r="E17" s="150"/>
      <c r="F17" s="68">
        <f t="shared" si="0"/>
        <v>310.10000000000002</v>
      </c>
      <c r="G17" s="69">
        <f t="shared" si="1"/>
        <v>0</v>
      </c>
      <c r="H17" s="69">
        <f t="shared" si="2"/>
        <v>0</v>
      </c>
      <c r="I17" s="69">
        <f t="shared" si="3"/>
        <v>310.10000000000002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149">
        <v>313.39999999999998</v>
      </c>
      <c r="E18" s="150"/>
      <c r="F18" s="68">
        <f t="shared" si="0"/>
        <v>313.39999999999998</v>
      </c>
      <c r="G18" s="69">
        <f t="shared" si="1"/>
        <v>0</v>
      </c>
      <c r="H18" s="69">
        <f t="shared" si="2"/>
        <v>0</v>
      </c>
      <c r="I18" s="69">
        <f t="shared" si="3"/>
        <v>313.39999999999998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149">
        <v>304.89999999999998</v>
      </c>
      <c r="E19" s="150"/>
      <c r="F19" s="68">
        <f t="shared" si="0"/>
        <v>304.89999999999998</v>
      </c>
      <c r="G19" s="69">
        <f t="shared" si="1"/>
        <v>0</v>
      </c>
      <c r="H19" s="69">
        <f t="shared" si="2"/>
        <v>0</v>
      </c>
      <c r="I19" s="69">
        <f t="shared" si="3"/>
        <v>304.89999999999998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149">
        <v>314.39999999999998</v>
      </c>
      <c r="E20" s="150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149">
        <v>0</v>
      </c>
      <c r="E21" s="150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149">
        <v>315.39999999999998</v>
      </c>
      <c r="E22" s="150"/>
      <c r="F22" s="68">
        <f t="shared" si="0"/>
        <v>315.39999999999998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149">
        <v>304.60000000000002</v>
      </c>
      <c r="E23" s="150"/>
      <c r="F23" s="68">
        <f t="shared" si="0"/>
        <v>304.60000000000002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149">
        <v>0</v>
      </c>
      <c r="E24" s="150" t="s">
        <v>93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149">
        <v>302.8</v>
      </c>
      <c r="E25" s="150" t="s">
        <v>93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149">
        <v>304.89999999999998</v>
      </c>
      <c r="E26" s="150"/>
      <c r="F26" s="68">
        <f t="shared" si="0"/>
        <v>304.89999999999998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304.89999999999998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149">
        <v>307.89999999999998</v>
      </c>
      <c r="E27" s="150"/>
      <c r="F27" s="68">
        <f t="shared" si="0"/>
        <v>307.89999999999998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307.89999999999998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149">
        <v>0</v>
      </c>
      <c r="E28" s="150" t="s">
        <v>93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149">
        <v>308.60000000000002</v>
      </c>
      <c r="E29" s="150"/>
      <c r="F29" s="68">
        <f t="shared" si="0"/>
        <v>308.60000000000002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149">
        <v>310.89999999999998</v>
      </c>
      <c r="E30" s="150"/>
      <c r="F30" s="68">
        <f t="shared" si="0"/>
        <v>310.89999999999998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149">
        <v>314.60000000000002</v>
      </c>
      <c r="E31" s="150"/>
      <c r="F31" s="68">
        <f t="shared" si="0"/>
        <v>314.60000000000002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149">
        <v>0</v>
      </c>
      <c r="E32" s="150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149">
        <v>0</v>
      </c>
      <c r="E33" s="150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149">
        <v>310.2</v>
      </c>
      <c r="E34" s="150"/>
      <c r="F34" s="68">
        <f t="shared" si="0"/>
        <v>310.2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149">
        <v>310</v>
      </c>
      <c r="E35" s="150"/>
      <c r="F35" s="68">
        <f t="shared" si="0"/>
        <v>310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149">
        <v>310.5</v>
      </c>
      <c r="E36" s="150"/>
      <c r="F36" s="68">
        <f t="shared" si="0"/>
        <v>310.5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149">
        <v>301.2</v>
      </c>
      <c r="E37" s="150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149">
        <v>309.2</v>
      </c>
      <c r="E38" s="150"/>
      <c r="F38" s="68">
        <f t="shared" si="0"/>
        <v>309.2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309.2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149">
        <v>0</v>
      </c>
      <c r="E39" s="150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149">
        <v>309.39999999999998</v>
      </c>
      <c r="E40" s="150"/>
      <c r="F40" s="68">
        <f t="shared" si="0"/>
        <v>309.39999999999998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149">
        <v>314</v>
      </c>
      <c r="E41" s="150"/>
      <c r="F41" s="68">
        <f t="shared" si="0"/>
        <v>314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149">
        <v>311</v>
      </c>
      <c r="E42" s="150"/>
      <c r="F42" s="68">
        <f t="shared" si="0"/>
        <v>311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149">
        <v>284.3</v>
      </c>
      <c r="E43" s="150" t="s">
        <v>93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149">
        <v>304</v>
      </c>
      <c r="E44" s="150"/>
      <c r="F44" s="68">
        <f t="shared" si="0"/>
        <v>304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304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149">
        <v>0</v>
      </c>
      <c r="E45" s="150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929.5</v>
      </c>
      <c r="H46" s="69">
        <f>SUM(H10:H45)</f>
        <v>4</v>
      </c>
      <c r="I46" s="69">
        <f>LARGE(I10:I45,1)+LARGE(I10:I45,2)+LARGE(I10:I45,3)</f>
        <v>934.4</v>
      </c>
      <c r="J46" s="69">
        <f>SUM(J10:J45)</f>
        <v>4</v>
      </c>
      <c r="K46" s="69">
        <f>LARGE(K10:K45,1)+LARGE(K10:K45,2)+LARGE(K10:K45,3)</f>
        <v>928.19999999999993</v>
      </c>
      <c r="L46" s="69">
        <f>SUM(L10:L45)</f>
        <v>4</v>
      </c>
      <c r="M46" s="69">
        <f>LARGE(M10:M45,1)+LARGE(M10:M45,2)+LARGE(M10:M45,3)</f>
        <v>934.1</v>
      </c>
      <c r="N46" s="69">
        <f>SUM(N10:N45)</f>
        <v>4</v>
      </c>
      <c r="O46" s="69">
        <f>LARGE(O10:O45,1)+LARGE(O10:O45,2)+LARGE(O10:O45,3)</f>
        <v>930.7</v>
      </c>
      <c r="P46" s="69">
        <f>SUM(P10:P45)</f>
        <v>4</v>
      </c>
      <c r="Q46" s="69">
        <f>LARGE(Q10:Q45,1)+LARGE(Q10:Q45,2)+LARGE(Q10:Q45,3)</f>
        <v>934.4</v>
      </c>
      <c r="R46" s="69">
        <f>SUM(R10:S45)</f>
        <v>4</v>
      </c>
    </row>
    <row r="47" spans="1:27" x14ac:dyDescent="0.3">
      <c r="C47" s="69" t="s">
        <v>57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T14" sqref="T1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Übersicht!N4</f>
        <v>Börger</v>
      </c>
      <c r="X1" s="173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931.7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Übersicht!N3</f>
        <v>16.02.</v>
      </c>
      <c r="X2" s="173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936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928.90000000000009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932.50000000000011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123</v>
      </c>
      <c r="X5" s="172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933.5</v>
      </c>
      <c r="E6" s="110" t="str">
        <f>IF(P46&gt;4,"Es sind zu viele Schützen in Wertung!"," ")</f>
        <v xml:space="preserve"> </v>
      </c>
      <c r="U6" s="76"/>
      <c r="V6" s="107" t="s">
        <v>44</v>
      </c>
      <c r="W6" s="175" t="s">
        <v>124</v>
      </c>
      <c r="X6" s="175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915.8</v>
      </c>
      <c r="E7" s="110" t="str">
        <f>IF(R46&gt;4,"Es sind zu viele Schützen in Wertung!"," ")</f>
        <v xml:space="preserve"> </v>
      </c>
      <c r="U7" s="76"/>
      <c r="V7" s="107" t="s">
        <v>49</v>
      </c>
      <c r="W7" s="176" t="s">
        <v>58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151">
        <v>306.3</v>
      </c>
      <c r="E10" s="152"/>
      <c r="F10" s="68">
        <f>IF(E10="x","0",D10)</f>
        <v>306.3</v>
      </c>
      <c r="G10" s="69">
        <f>IF(C10=$B$2,F10,0)</f>
        <v>306.3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151">
        <v>306.60000000000002</v>
      </c>
      <c r="E11" s="152"/>
      <c r="F11" s="68">
        <f t="shared" ref="F11:F45" si="0">IF(E11="x","0",D11)</f>
        <v>306.60000000000002</v>
      </c>
      <c r="G11" s="69">
        <f t="shared" ref="G11:G45" si="1">IF(C11=$B$2,F11,0)</f>
        <v>306.60000000000002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151">
        <v>313</v>
      </c>
      <c r="E12" s="152"/>
      <c r="F12" s="68">
        <f t="shared" si="0"/>
        <v>313</v>
      </c>
      <c r="G12" s="69">
        <f t="shared" si="1"/>
        <v>313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151">
        <v>312.10000000000002</v>
      </c>
      <c r="E13" s="152"/>
      <c r="F13" s="68">
        <f t="shared" si="0"/>
        <v>312.10000000000002</v>
      </c>
      <c r="G13" s="69">
        <f t="shared" si="1"/>
        <v>312.10000000000002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151">
        <v>301.5</v>
      </c>
      <c r="E14" s="152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151"/>
      <c r="E15" s="152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151">
        <v>314.39999999999998</v>
      </c>
      <c r="E16" s="152"/>
      <c r="F16" s="68">
        <f t="shared" si="0"/>
        <v>314.39999999999998</v>
      </c>
      <c r="G16" s="69">
        <f t="shared" si="1"/>
        <v>0</v>
      </c>
      <c r="H16" s="69">
        <f t="shared" si="2"/>
        <v>0</v>
      </c>
      <c r="I16" s="69">
        <f t="shared" si="3"/>
        <v>314.39999999999998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151">
        <v>312.39999999999998</v>
      </c>
      <c r="E17" s="152"/>
      <c r="F17" s="68">
        <f t="shared" si="0"/>
        <v>312.39999999999998</v>
      </c>
      <c r="G17" s="69">
        <f t="shared" si="1"/>
        <v>0</v>
      </c>
      <c r="H17" s="69">
        <f t="shared" si="2"/>
        <v>0</v>
      </c>
      <c r="I17" s="69">
        <f t="shared" si="3"/>
        <v>312.39999999999998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151">
        <v>309.2</v>
      </c>
      <c r="E18" s="152"/>
      <c r="F18" s="68">
        <f t="shared" si="0"/>
        <v>309.2</v>
      </c>
      <c r="G18" s="69">
        <f t="shared" si="1"/>
        <v>0</v>
      </c>
      <c r="H18" s="69">
        <f t="shared" si="2"/>
        <v>0</v>
      </c>
      <c r="I18" s="69">
        <f t="shared" si="3"/>
        <v>309.2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151">
        <v>305.60000000000002</v>
      </c>
      <c r="E19" s="152"/>
      <c r="F19" s="68">
        <f t="shared" si="0"/>
        <v>305.60000000000002</v>
      </c>
      <c r="G19" s="69">
        <f t="shared" si="1"/>
        <v>0</v>
      </c>
      <c r="H19" s="69">
        <f t="shared" si="2"/>
        <v>0</v>
      </c>
      <c r="I19" s="69">
        <f t="shared" si="3"/>
        <v>305.60000000000002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151"/>
      <c r="E20" s="152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151"/>
      <c r="E21" s="152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151">
        <v>312.8</v>
      </c>
      <c r="E22" s="152"/>
      <c r="F22" s="68">
        <f t="shared" si="0"/>
        <v>312.8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151">
        <v>301.7</v>
      </c>
      <c r="E23" s="152"/>
      <c r="F23" s="68">
        <f t="shared" si="0"/>
        <v>301.7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301.7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151">
        <v>304</v>
      </c>
      <c r="E24" s="152" t="s">
        <v>93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151">
        <v>296.8</v>
      </c>
      <c r="E25" s="152" t="s">
        <v>93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151">
        <v>307.5</v>
      </c>
      <c r="E26" s="152"/>
      <c r="F26" s="68">
        <f t="shared" si="0"/>
        <v>307.5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151">
        <v>308.60000000000002</v>
      </c>
      <c r="E27" s="152"/>
      <c r="F27" s="68">
        <f t="shared" si="0"/>
        <v>308.60000000000002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308.60000000000002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151"/>
      <c r="E28" s="152" t="s">
        <v>93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151">
        <v>308.3</v>
      </c>
      <c r="E29" s="152"/>
      <c r="F29" s="68">
        <f t="shared" si="0"/>
        <v>308.3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151">
        <v>306.60000000000002</v>
      </c>
      <c r="E30" s="152"/>
      <c r="F30" s="68">
        <f t="shared" si="0"/>
        <v>306.60000000000002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151">
        <v>317.60000000000002</v>
      </c>
      <c r="E31" s="152"/>
      <c r="F31" s="68">
        <f t="shared" si="0"/>
        <v>317.60000000000002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317.60000000000002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151"/>
      <c r="E32" s="152" t="s">
        <v>93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151">
        <v>303.3</v>
      </c>
      <c r="E33" s="152"/>
      <c r="F33" s="68">
        <f t="shared" si="0"/>
        <v>303.3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303.3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151">
        <v>311.89999999999998</v>
      </c>
      <c r="E34" s="152"/>
      <c r="F34" s="68">
        <f t="shared" si="0"/>
        <v>311.89999999999998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151">
        <v>309.60000000000002</v>
      </c>
      <c r="E35" s="152"/>
      <c r="F35" s="68">
        <f t="shared" si="0"/>
        <v>309.60000000000002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151">
        <v>312</v>
      </c>
      <c r="E36" s="152"/>
      <c r="F36" s="68">
        <f t="shared" si="0"/>
        <v>312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151">
        <v>302.5</v>
      </c>
      <c r="E37" s="152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151">
        <v>307.3</v>
      </c>
      <c r="E38" s="152"/>
      <c r="F38" s="68">
        <f t="shared" si="0"/>
        <v>307.3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151"/>
      <c r="E39" s="152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151">
        <v>310.3</v>
      </c>
      <c r="E40" s="152"/>
      <c r="F40" s="68">
        <f t="shared" si="0"/>
        <v>310.3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151"/>
      <c r="E41" s="152" t="s">
        <v>93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151">
        <v>307.3</v>
      </c>
      <c r="E42" s="152"/>
      <c r="F42" s="68">
        <f t="shared" si="0"/>
        <v>307.3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307.3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151">
        <v>274.10000000000002</v>
      </c>
      <c r="E43" s="152"/>
      <c r="F43" s="68">
        <f t="shared" si="0"/>
        <v>274.10000000000002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274.10000000000002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151">
        <v>298.2</v>
      </c>
      <c r="E44" s="152"/>
      <c r="F44" s="68">
        <f t="shared" si="0"/>
        <v>298.2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298.2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151"/>
      <c r="E45" s="152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931.7</v>
      </c>
      <c r="H46" s="69">
        <f>SUM(H10:H45)</f>
        <v>4</v>
      </c>
      <c r="I46" s="69">
        <f>LARGE(I10:I45,1)+LARGE(I10:I45,2)+LARGE(I10:I45,3)</f>
        <v>936</v>
      </c>
      <c r="J46" s="69">
        <f>SUM(J10:J45)</f>
        <v>4</v>
      </c>
      <c r="K46" s="69">
        <f>LARGE(K10:K45,1)+LARGE(K10:K45,2)+LARGE(K10:K45,3)</f>
        <v>928.90000000000009</v>
      </c>
      <c r="L46" s="69">
        <f>SUM(L10:L45)</f>
        <v>4</v>
      </c>
      <c r="M46" s="69">
        <f>LARGE(M10:M45,1)+LARGE(M10:M45,2)+LARGE(M10:M45,3)</f>
        <v>932.50000000000011</v>
      </c>
      <c r="N46" s="69">
        <f>SUM(N10:N45)</f>
        <v>4</v>
      </c>
      <c r="O46" s="69">
        <f>LARGE(O10:O45,1)+LARGE(O10:O45,2)+LARGE(O10:O45,3)</f>
        <v>933.5</v>
      </c>
      <c r="P46" s="69">
        <f>SUM(P10:P45)</f>
        <v>4</v>
      </c>
      <c r="Q46" s="69">
        <f>LARGE(Q10:Q45,1)+LARGE(Q10:Q45,2)+LARGE(Q10:Q45,3)</f>
        <v>915.8</v>
      </c>
      <c r="R46" s="69">
        <f>SUM(R10:S45)</f>
        <v>4</v>
      </c>
    </row>
    <row r="47" spans="1:27" x14ac:dyDescent="0.3">
      <c r="C47" s="69" t="s">
        <v>57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Übersicht!O4</f>
        <v>Neuvrees</v>
      </c>
      <c r="X1" s="173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Übersicht!O3</f>
        <v>02.03.</v>
      </c>
      <c r="X2" s="173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1"/>
      <c r="X5" s="172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76" t="s">
        <v>58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1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8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57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Übersicht!P4</f>
        <v>Börgerwald</v>
      </c>
      <c r="X1" s="173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934.5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Übersicht!P3</f>
        <v>16.03.</v>
      </c>
      <c r="X2" s="173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945.9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935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939.4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145</v>
      </c>
      <c r="X5" s="172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942.30000000000007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75" t="s">
        <v>128</v>
      </c>
      <c r="X6" s="175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933.6</v>
      </c>
      <c r="E7" s="110" t="str">
        <f>IF(R46&gt;4,"Es sind zu viele Schützen in Wertung!"," ")</f>
        <v xml:space="preserve"> </v>
      </c>
      <c r="U7" s="76"/>
      <c r="V7" s="107" t="s">
        <v>49</v>
      </c>
      <c r="W7" s="176" t="s">
        <v>145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185">
        <v>307.10000000000002</v>
      </c>
      <c r="E10" s="186" t="s">
        <v>93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87">
        <v>102.4</v>
      </c>
      <c r="V10" s="187">
        <v>103.5</v>
      </c>
      <c r="W10" s="187">
        <v>101.2</v>
      </c>
      <c r="X10" s="87">
        <f>U10+V10+W10</f>
        <v>307.10000000000002</v>
      </c>
      <c r="Y10" s="70">
        <f>IF(X10=D10,1,0)</f>
        <v>1</v>
      </c>
      <c r="Z10" s="70">
        <f>IF(X10=0,0,1)</f>
        <v>1</v>
      </c>
      <c r="AA10" s="86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185">
        <v>309.7</v>
      </c>
      <c r="E11" s="186"/>
      <c r="F11" s="68">
        <f t="shared" ref="F11:F45" si="0">IF(E11="x","0",D11)</f>
        <v>309.7</v>
      </c>
      <c r="G11" s="69">
        <f t="shared" ref="G11:G45" si="1">IF(C11=$B$2,F11,0)</f>
        <v>309.7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88">
        <v>102.8</v>
      </c>
      <c r="V11" s="188">
        <v>105.3</v>
      </c>
      <c r="W11" s="188">
        <v>101.6</v>
      </c>
      <c r="X11" s="88">
        <f t="shared" ref="X11:X45" si="13">U11+V11+W11</f>
        <v>309.7</v>
      </c>
      <c r="Y11" s="70">
        <f t="shared" ref="Y11:Y45" si="14">IF(X11=D11,1,0)</f>
        <v>1</v>
      </c>
      <c r="Z11" s="70">
        <f t="shared" ref="Z11:Z45" si="15">IF(X11=0,0,1)</f>
        <v>1</v>
      </c>
      <c r="AA11" s="86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185">
        <v>310.60000000000002</v>
      </c>
      <c r="E12" s="186"/>
      <c r="F12" s="68">
        <f t="shared" si="0"/>
        <v>310.60000000000002</v>
      </c>
      <c r="G12" s="69">
        <f t="shared" si="1"/>
        <v>310.60000000000002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88">
        <v>103.1</v>
      </c>
      <c r="V12" s="188">
        <v>103.6</v>
      </c>
      <c r="W12" s="188">
        <v>103.9</v>
      </c>
      <c r="X12" s="88">
        <f t="shared" si="13"/>
        <v>310.60000000000002</v>
      </c>
      <c r="Y12" s="70">
        <f t="shared" si="14"/>
        <v>1</v>
      </c>
      <c r="Z12" s="70">
        <f t="shared" si="15"/>
        <v>1</v>
      </c>
      <c r="AA12" s="86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185">
        <v>314.2</v>
      </c>
      <c r="E13" s="186"/>
      <c r="F13" s="68">
        <f t="shared" si="0"/>
        <v>314.2</v>
      </c>
      <c r="G13" s="69">
        <f t="shared" si="1"/>
        <v>314.2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88">
        <v>103</v>
      </c>
      <c r="V13" s="188">
        <v>105.5</v>
      </c>
      <c r="W13" s="188">
        <v>105.7</v>
      </c>
      <c r="X13" s="88">
        <f t="shared" si="13"/>
        <v>314.2</v>
      </c>
      <c r="Y13" s="70">
        <f t="shared" si="14"/>
        <v>1</v>
      </c>
      <c r="Z13" s="70">
        <f t="shared" si="15"/>
        <v>1</v>
      </c>
      <c r="AA13" s="86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185">
        <v>309</v>
      </c>
      <c r="E14" s="186"/>
      <c r="F14" s="68">
        <f t="shared" si="0"/>
        <v>309</v>
      </c>
      <c r="G14" s="69">
        <f t="shared" si="1"/>
        <v>309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88">
        <v>101.4</v>
      </c>
      <c r="V14" s="188">
        <v>105.3</v>
      </c>
      <c r="W14" s="188">
        <v>102.3</v>
      </c>
      <c r="X14" s="88">
        <f t="shared" si="13"/>
        <v>309</v>
      </c>
      <c r="Y14" s="70">
        <f t="shared" si="14"/>
        <v>1</v>
      </c>
      <c r="Z14" s="70">
        <f t="shared" si="15"/>
        <v>1</v>
      </c>
      <c r="AA14" s="86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185"/>
      <c r="E15" s="186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88"/>
      <c r="V15" s="188"/>
      <c r="W15" s="188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185">
        <v>315</v>
      </c>
      <c r="E16" s="186"/>
      <c r="F16" s="68">
        <f t="shared" si="0"/>
        <v>315</v>
      </c>
      <c r="G16" s="69">
        <f t="shared" si="1"/>
        <v>0</v>
      </c>
      <c r="H16" s="69">
        <f t="shared" si="2"/>
        <v>0</v>
      </c>
      <c r="I16" s="69">
        <f t="shared" si="3"/>
        <v>315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88">
        <v>105.2</v>
      </c>
      <c r="V16" s="188">
        <v>103.6</v>
      </c>
      <c r="W16" s="188">
        <v>106.2</v>
      </c>
      <c r="X16" s="88">
        <f t="shared" si="13"/>
        <v>315</v>
      </c>
      <c r="Y16" s="70">
        <f t="shared" si="14"/>
        <v>1</v>
      </c>
      <c r="Z16" s="70">
        <f t="shared" si="15"/>
        <v>1</v>
      </c>
      <c r="AA16" s="86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185">
        <v>310.2</v>
      </c>
      <c r="E17" s="186"/>
      <c r="F17" s="68">
        <f t="shared" si="0"/>
        <v>310.2</v>
      </c>
      <c r="G17" s="69">
        <f t="shared" si="1"/>
        <v>0</v>
      </c>
      <c r="H17" s="69">
        <f t="shared" si="2"/>
        <v>0</v>
      </c>
      <c r="I17" s="69">
        <f t="shared" si="3"/>
        <v>310.2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88">
        <v>103</v>
      </c>
      <c r="V17" s="188">
        <v>102.6</v>
      </c>
      <c r="W17" s="188">
        <v>104.6</v>
      </c>
      <c r="X17" s="88">
        <f t="shared" si="13"/>
        <v>310.2</v>
      </c>
      <c r="Y17" s="70">
        <f t="shared" si="14"/>
        <v>1</v>
      </c>
      <c r="Z17" s="70">
        <f t="shared" si="15"/>
        <v>1</v>
      </c>
      <c r="AA17" s="86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185">
        <v>318.39999999999998</v>
      </c>
      <c r="E18" s="186"/>
      <c r="F18" s="68">
        <f t="shared" si="0"/>
        <v>318.39999999999998</v>
      </c>
      <c r="G18" s="69">
        <f t="shared" si="1"/>
        <v>0</v>
      </c>
      <c r="H18" s="69">
        <f t="shared" si="2"/>
        <v>0</v>
      </c>
      <c r="I18" s="69">
        <f t="shared" si="3"/>
        <v>318.39999999999998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88">
        <v>106.3</v>
      </c>
      <c r="V18" s="188">
        <v>106.5</v>
      </c>
      <c r="W18" s="188">
        <v>105.6</v>
      </c>
      <c r="X18" s="88">
        <f t="shared" si="13"/>
        <v>318.39999999999998</v>
      </c>
      <c r="Y18" s="70">
        <f t="shared" si="14"/>
        <v>1</v>
      </c>
      <c r="Z18" s="70">
        <f t="shared" si="15"/>
        <v>1</v>
      </c>
      <c r="AA18" s="86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185">
        <v>312.5</v>
      </c>
      <c r="E19" s="186"/>
      <c r="F19" s="68">
        <f t="shared" si="0"/>
        <v>312.5</v>
      </c>
      <c r="G19" s="69">
        <f t="shared" si="1"/>
        <v>0</v>
      </c>
      <c r="H19" s="69">
        <f t="shared" si="2"/>
        <v>0</v>
      </c>
      <c r="I19" s="69">
        <f t="shared" si="3"/>
        <v>312.5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88">
        <v>105.1</v>
      </c>
      <c r="V19" s="188">
        <v>103</v>
      </c>
      <c r="W19" s="188">
        <v>104.4</v>
      </c>
      <c r="X19" s="88">
        <f t="shared" si="13"/>
        <v>312.5</v>
      </c>
      <c r="Y19" s="70">
        <f t="shared" si="14"/>
        <v>1</v>
      </c>
      <c r="Z19" s="70">
        <f t="shared" si="15"/>
        <v>1</v>
      </c>
      <c r="AA19" s="86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185"/>
      <c r="E20" s="186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88"/>
      <c r="V20" s="188"/>
      <c r="W20" s="188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185"/>
      <c r="E21" s="186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88"/>
      <c r="V21" s="188"/>
      <c r="W21" s="188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185">
        <v>315.7</v>
      </c>
      <c r="E22" s="186"/>
      <c r="F22" s="68">
        <f t="shared" si="0"/>
        <v>315.7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88">
        <v>106.2</v>
      </c>
      <c r="V22" s="188">
        <v>105.5</v>
      </c>
      <c r="W22" s="188">
        <v>104</v>
      </c>
      <c r="X22" s="88">
        <f t="shared" si="13"/>
        <v>315.7</v>
      </c>
      <c r="Y22" s="70">
        <f t="shared" si="14"/>
        <v>1</v>
      </c>
      <c r="Z22" s="70">
        <f t="shared" si="15"/>
        <v>1</v>
      </c>
      <c r="AA22" s="86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185">
        <v>308.8</v>
      </c>
      <c r="E23" s="186"/>
      <c r="F23" s="68">
        <f t="shared" si="0"/>
        <v>308.8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88">
        <v>102</v>
      </c>
      <c r="V23" s="188">
        <v>104.4</v>
      </c>
      <c r="W23" s="188">
        <v>102.4</v>
      </c>
      <c r="X23" s="88">
        <f t="shared" si="13"/>
        <v>308.8</v>
      </c>
      <c r="Y23" s="70">
        <f t="shared" si="14"/>
        <v>1</v>
      </c>
      <c r="Z23" s="70">
        <f t="shared" si="15"/>
        <v>1</v>
      </c>
      <c r="AA23" s="86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185">
        <v>310.5</v>
      </c>
      <c r="E24" s="186"/>
      <c r="F24" s="68">
        <f t="shared" si="0"/>
        <v>310.5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88">
        <v>104.9</v>
      </c>
      <c r="V24" s="188">
        <v>100.9</v>
      </c>
      <c r="W24" s="188">
        <v>104.7</v>
      </c>
      <c r="X24" s="88">
        <f t="shared" si="13"/>
        <v>310.5</v>
      </c>
      <c r="Y24" s="70">
        <f t="shared" si="14"/>
        <v>1</v>
      </c>
      <c r="Z24" s="70">
        <f t="shared" si="15"/>
        <v>1</v>
      </c>
      <c r="AA24" s="86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185">
        <v>299.8</v>
      </c>
      <c r="E25" s="186" t="s">
        <v>93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88">
        <v>98</v>
      </c>
      <c r="V25" s="188">
        <v>98.5</v>
      </c>
      <c r="W25" s="188">
        <v>103.3</v>
      </c>
      <c r="X25" s="88">
        <f t="shared" si="13"/>
        <v>299.8</v>
      </c>
      <c r="Y25" s="70">
        <f t="shared" si="14"/>
        <v>1</v>
      </c>
      <c r="Z25" s="70">
        <f t="shared" si="15"/>
        <v>1</v>
      </c>
      <c r="AA25" s="86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185">
        <v>305.10000000000002</v>
      </c>
      <c r="E26" s="186" t="s">
        <v>93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88">
        <v>101.9</v>
      </c>
      <c r="V26" s="188">
        <v>102</v>
      </c>
      <c r="W26" s="188">
        <v>101.2</v>
      </c>
      <c r="X26" s="88">
        <f t="shared" si="13"/>
        <v>305.10000000000002</v>
      </c>
      <c r="Y26" s="70">
        <f t="shared" si="14"/>
        <v>1</v>
      </c>
      <c r="Z26" s="70">
        <f t="shared" si="15"/>
        <v>1</v>
      </c>
      <c r="AA26" s="86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185">
        <v>301.60000000000002</v>
      </c>
      <c r="E27" s="186"/>
      <c r="F27" s="68">
        <f t="shared" si="0"/>
        <v>301.60000000000002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301.60000000000002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88">
        <v>102.7</v>
      </c>
      <c r="V27" s="188">
        <v>101.1</v>
      </c>
      <c r="W27" s="188">
        <v>97.8</v>
      </c>
      <c r="X27" s="88">
        <f t="shared" si="13"/>
        <v>301.60000000000002</v>
      </c>
      <c r="Y27" s="70">
        <f t="shared" si="14"/>
        <v>1</v>
      </c>
      <c r="Z27" s="70">
        <f t="shared" si="15"/>
        <v>1</v>
      </c>
      <c r="AA27" s="86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185"/>
      <c r="E28" s="186" t="s">
        <v>93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88"/>
      <c r="V28" s="188"/>
      <c r="W28" s="188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185">
        <v>312.5</v>
      </c>
      <c r="E29" s="186"/>
      <c r="F29" s="68">
        <f t="shared" si="0"/>
        <v>312.5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88">
        <v>103.7</v>
      </c>
      <c r="V29" s="188">
        <v>104.9</v>
      </c>
      <c r="W29" s="188">
        <v>103.9</v>
      </c>
      <c r="X29" s="88">
        <f t="shared" si="13"/>
        <v>312.5</v>
      </c>
      <c r="Y29" s="70">
        <f t="shared" si="14"/>
        <v>1</v>
      </c>
      <c r="Z29" s="70">
        <f t="shared" si="15"/>
        <v>1</v>
      </c>
      <c r="AA29" s="86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185">
        <v>311.89999999999998</v>
      </c>
      <c r="E30" s="186"/>
      <c r="F30" s="68">
        <f t="shared" si="0"/>
        <v>311.89999999999998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88">
        <v>101.6</v>
      </c>
      <c r="V30" s="188">
        <v>104.5</v>
      </c>
      <c r="W30" s="188">
        <v>105.8</v>
      </c>
      <c r="X30" s="88">
        <f t="shared" si="13"/>
        <v>311.89999999999998</v>
      </c>
      <c r="Y30" s="70">
        <f t="shared" si="14"/>
        <v>1</v>
      </c>
      <c r="Z30" s="70">
        <f t="shared" si="15"/>
        <v>1</v>
      </c>
      <c r="AA30" s="86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185">
        <v>315</v>
      </c>
      <c r="E31" s="186"/>
      <c r="F31" s="68">
        <f t="shared" si="0"/>
        <v>315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88">
        <v>105.5</v>
      </c>
      <c r="V31" s="188">
        <v>105.4</v>
      </c>
      <c r="W31" s="188">
        <v>104.1</v>
      </c>
      <c r="X31" s="88">
        <f t="shared" si="13"/>
        <v>315</v>
      </c>
      <c r="Y31" s="70">
        <f t="shared" si="14"/>
        <v>1</v>
      </c>
      <c r="Z31" s="70">
        <f t="shared" si="15"/>
        <v>1</v>
      </c>
      <c r="AA31" s="86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185"/>
      <c r="E32" s="186" t="s">
        <v>93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88"/>
      <c r="V32" s="188"/>
      <c r="W32" s="188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185">
        <v>305.10000000000002</v>
      </c>
      <c r="E33" s="186"/>
      <c r="F33" s="68">
        <f t="shared" si="0"/>
        <v>305.10000000000002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305.10000000000002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88">
        <v>104.5</v>
      </c>
      <c r="V33" s="188">
        <v>101.4</v>
      </c>
      <c r="W33" s="188">
        <v>99.2</v>
      </c>
      <c r="X33" s="88">
        <f t="shared" si="13"/>
        <v>305.10000000000002</v>
      </c>
      <c r="Y33" s="70">
        <f t="shared" si="14"/>
        <v>1</v>
      </c>
      <c r="Z33" s="70">
        <f t="shared" si="15"/>
        <v>1</v>
      </c>
      <c r="AA33" s="86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185">
        <v>312.60000000000002</v>
      </c>
      <c r="E34" s="186"/>
      <c r="F34" s="68">
        <f t="shared" si="0"/>
        <v>312.60000000000002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88">
        <v>104.2</v>
      </c>
      <c r="V34" s="188">
        <v>103.4</v>
      </c>
      <c r="W34" s="188">
        <v>105</v>
      </c>
      <c r="X34" s="88">
        <f t="shared" si="13"/>
        <v>312.60000000000002</v>
      </c>
      <c r="Y34" s="70">
        <f t="shared" si="14"/>
        <v>1</v>
      </c>
      <c r="Z34" s="70">
        <f t="shared" si="15"/>
        <v>1</v>
      </c>
      <c r="AA34" s="86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185">
        <v>313.60000000000002</v>
      </c>
      <c r="E35" s="186"/>
      <c r="F35" s="68">
        <f t="shared" si="0"/>
        <v>313.60000000000002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88">
        <v>105</v>
      </c>
      <c r="V35" s="188">
        <v>104.6</v>
      </c>
      <c r="W35" s="188">
        <v>104</v>
      </c>
      <c r="X35" s="88">
        <f t="shared" si="13"/>
        <v>313.60000000000002</v>
      </c>
      <c r="Y35" s="70">
        <f t="shared" si="14"/>
        <v>1</v>
      </c>
      <c r="Z35" s="70">
        <f t="shared" si="15"/>
        <v>1</v>
      </c>
      <c r="AA35" s="86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185">
        <v>312</v>
      </c>
      <c r="E36" s="186"/>
      <c r="F36" s="68">
        <f t="shared" si="0"/>
        <v>312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88">
        <v>104.3</v>
      </c>
      <c r="V36" s="188">
        <v>103.2</v>
      </c>
      <c r="W36" s="188">
        <v>104.5</v>
      </c>
      <c r="X36" s="88">
        <f t="shared" si="13"/>
        <v>312</v>
      </c>
      <c r="Y36" s="70">
        <f t="shared" si="14"/>
        <v>1</v>
      </c>
      <c r="Z36" s="70">
        <f t="shared" si="15"/>
        <v>1</v>
      </c>
      <c r="AA36" s="86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185">
        <v>301.7</v>
      </c>
      <c r="E37" s="186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88">
        <v>101.7</v>
      </c>
      <c r="V37" s="188">
        <v>100.7</v>
      </c>
      <c r="W37" s="188">
        <v>99.3</v>
      </c>
      <c r="X37" s="88">
        <f t="shared" si="13"/>
        <v>301.7</v>
      </c>
      <c r="Y37" s="70">
        <f t="shared" si="14"/>
        <v>1</v>
      </c>
      <c r="Z37" s="70">
        <f t="shared" si="15"/>
        <v>1</v>
      </c>
      <c r="AA37" s="86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185">
        <v>316.10000000000002</v>
      </c>
      <c r="E38" s="186"/>
      <c r="F38" s="68">
        <f t="shared" si="0"/>
        <v>316.10000000000002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316.10000000000002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88">
        <v>104.4</v>
      </c>
      <c r="V38" s="188">
        <v>105</v>
      </c>
      <c r="W38" s="188">
        <v>106.7</v>
      </c>
      <c r="X38" s="88">
        <f t="shared" si="13"/>
        <v>316.10000000000002</v>
      </c>
      <c r="Y38" s="70">
        <f t="shared" si="14"/>
        <v>1</v>
      </c>
      <c r="Z38" s="70">
        <f t="shared" si="15"/>
        <v>1</v>
      </c>
      <c r="AA38" s="86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185"/>
      <c r="E39" s="186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88"/>
      <c r="V39" s="188"/>
      <c r="W39" s="188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185">
        <v>308.10000000000002</v>
      </c>
      <c r="E40" s="186"/>
      <c r="F40" s="68">
        <f t="shared" si="0"/>
        <v>308.10000000000002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308.10000000000002</v>
      </c>
      <c r="R40" s="69">
        <f t="shared" si="12"/>
        <v>1</v>
      </c>
      <c r="S40" s="69"/>
      <c r="T40" s="69"/>
      <c r="U40" s="188">
        <v>102</v>
      </c>
      <c r="V40" s="188">
        <v>102</v>
      </c>
      <c r="W40" s="188">
        <v>104.1</v>
      </c>
      <c r="X40" s="88">
        <f t="shared" si="13"/>
        <v>308.10000000000002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185">
        <v>311.3</v>
      </c>
      <c r="E41" s="186"/>
      <c r="F41" s="68">
        <f t="shared" si="0"/>
        <v>311.3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311.3</v>
      </c>
      <c r="R41" s="69">
        <f t="shared" si="12"/>
        <v>1</v>
      </c>
      <c r="S41" s="69"/>
      <c r="T41" s="69"/>
      <c r="U41" s="188">
        <v>103.3</v>
      </c>
      <c r="V41" s="188">
        <v>103.2</v>
      </c>
      <c r="W41" s="188">
        <v>104.8</v>
      </c>
      <c r="X41" s="88">
        <f t="shared" si="13"/>
        <v>311.3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185">
        <v>314.2</v>
      </c>
      <c r="E42" s="186"/>
      <c r="F42" s="68">
        <f t="shared" si="0"/>
        <v>314.2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314.2</v>
      </c>
      <c r="R42" s="69">
        <f t="shared" si="12"/>
        <v>1</v>
      </c>
      <c r="S42" s="69"/>
      <c r="T42" s="69"/>
      <c r="U42" s="188">
        <v>106.1</v>
      </c>
      <c r="V42" s="188">
        <v>104</v>
      </c>
      <c r="W42" s="188">
        <v>104.1</v>
      </c>
      <c r="X42" s="88">
        <f t="shared" si="13"/>
        <v>314.2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185">
        <v>299.7</v>
      </c>
      <c r="E43" s="186" t="s">
        <v>93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88">
        <v>98.1</v>
      </c>
      <c r="V43" s="188">
        <v>99.8</v>
      </c>
      <c r="W43" s="188">
        <v>101.8</v>
      </c>
      <c r="X43" s="88">
        <f t="shared" si="13"/>
        <v>299.7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185">
        <v>295.89999999999998</v>
      </c>
      <c r="E44" s="186"/>
      <c r="F44" s="68">
        <f t="shared" si="0"/>
        <v>295.89999999999998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295.89999999999998</v>
      </c>
      <c r="R44" s="69">
        <f t="shared" si="12"/>
        <v>1</v>
      </c>
      <c r="S44" s="69"/>
      <c r="T44" s="69"/>
      <c r="U44" s="188">
        <v>101.2</v>
      </c>
      <c r="V44" s="188">
        <v>95</v>
      </c>
      <c r="W44" s="188">
        <v>99.7</v>
      </c>
      <c r="X44" s="88">
        <f t="shared" si="13"/>
        <v>295.89999999999998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185">
        <v>304.89999999999998</v>
      </c>
      <c r="E45" s="186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188">
        <v>101.7</v>
      </c>
      <c r="V45" s="188">
        <v>103.1</v>
      </c>
      <c r="W45" s="188">
        <v>100.1</v>
      </c>
      <c r="X45" s="88">
        <f t="shared" si="13"/>
        <v>304.89999999999998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934.5</v>
      </c>
      <c r="H46" s="69">
        <f>SUM(H10:H45)</f>
        <v>4</v>
      </c>
      <c r="I46" s="69">
        <f>LARGE(I10:I45,1)+LARGE(I10:I45,2)+LARGE(I10:I45,3)</f>
        <v>945.9</v>
      </c>
      <c r="J46" s="69">
        <f>SUM(J10:J45)</f>
        <v>4</v>
      </c>
      <c r="K46" s="69">
        <f>LARGE(K10:K45,1)+LARGE(K10:K45,2)+LARGE(K10:K45,3)</f>
        <v>935</v>
      </c>
      <c r="L46" s="69">
        <f>SUM(L10:L45)</f>
        <v>4</v>
      </c>
      <c r="M46" s="69">
        <f>LARGE(M10:M45,1)+LARGE(M10:M45,2)+LARGE(M10:M45,3)</f>
        <v>939.4</v>
      </c>
      <c r="N46" s="69">
        <f>SUM(N10:N45)</f>
        <v>4</v>
      </c>
      <c r="O46" s="69">
        <f>LARGE(O10:O45,1)+LARGE(O10:O45,2)+LARGE(O10:O45,3)</f>
        <v>942.30000000000007</v>
      </c>
      <c r="P46" s="69">
        <f>SUM(P10:P45)</f>
        <v>4</v>
      </c>
      <c r="Q46" s="69">
        <f>LARGE(Q10:Q45,1)+LARGE(Q10:Q45,2)+LARGE(Q10:Q45,3)</f>
        <v>933.6</v>
      </c>
      <c r="R46" s="69">
        <f>SUM(R10:S45)</f>
        <v>4</v>
      </c>
      <c r="AA46" s="71"/>
    </row>
    <row r="47" spans="1:27" x14ac:dyDescent="0.3">
      <c r="C47" s="69" t="s">
        <v>57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Übersicht!Q4</f>
        <v>Spahnharrenstätte</v>
      </c>
      <c r="X1" s="173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Übersicht!Q3</f>
        <v>30.03.</v>
      </c>
      <c r="X2" s="173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1"/>
      <c r="X5" s="172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76" t="s">
        <v>58</v>
      </c>
      <c r="X7" s="177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1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8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1" t="str">
        <f>Übersicht!K1</f>
        <v>2024/2025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27"/>
      <c r="V1" s="127"/>
      <c r="W1" s="127"/>
      <c r="X1" s="137" t="s">
        <v>46</v>
      </c>
      <c r="Y1" s="181"/>
      <c r="Z1" s="181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Neuvrees I</v>
      </c>
      <c r="C2" s="134"/>
      <c r="D2" s="181" t="s">
        <v>55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27"/>
      <c r="V2" s="127"/>
      <c r="W2" s="127"/>
      <c r="X2" s="137" t="s">
        <v>31</v>
      </c>
      <c r="Y2" s="182"/>
      <c r="Z2" s="181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Rastdorf III</v>
      </c>
      <c r="C3" s="128"/>
      <c r="D3" s="181" t="str">
        <f>Übersicht!M1</f>
        <v>2. Kreisklasse</v>
      </c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Börger II</v>
      </c>
      <c r="C4" s="128"/>
      <c r="D4" s="181" t="str">
        <f>Übersicht!P1</f>
        <v>Schützen</v>
      </c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Esterwegen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3"/>
      <c r="Z5" s="184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Börgerwald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3"/>
      <c r="Z6" s="184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Spahnharrenstätte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49</v>
      </c>
      <c r="Y7" s="183"/>
      <c r="Z7" s="184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52</v>
      </c>
      <c r="C9" s="139" t="s">
        <v>50</v>
      </c>
      <c r="D9" s="140" t="s">
        <v>53</v>
      </c>
      <c r="E9" s="139" t="s">
        <v>51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56</v>
      </c>
      <c r="V9" s="141"/>
      <c r="W9" s="178" t="s">
        <v>32</v>
      </c>
      <c r="X9" s="179"/>
      <c r="Y9" s="179"/>
      <c r="Z9" s="180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Rolfes Wilhelm</v>
      </c>
      <c r="C10" s="135" t="str">
        <f>'Wettkampf 1'!C10</f>
        <v>Neuvrees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Steenken Klaus</v>
      </c>
      <c r="C11" s="135" t="str">
        <f>'Wettkampf 1'!C11</f>
        <v>Neuvrees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Breyer Wilfried</v>
      </c>
      <c r="C12" s="135" t="str">
        <f>'Wettkampf 1'!C12</f>
        <v>Neuvrees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Janßen Markus</v>
      </c>
      <c r="C13" s="135" t="str">
        <f>'Wettkampf 1'!C13</f>
        <v>Neuvrees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Thyen Werner</v>
      </c>
      <c r="C14" s="135" t="str">
        <f>'Wettkampf 1'!C14</f>
        <v>Neuvrees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Peters Carsten</v>
      </c>
      <c r="C15" s="135" t="str">
        <f>'Wettkampf 1'!C15</f>
        <v>Neuvrees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Wotte Robert</v>
      </c>
      <c r="C16" s="135" t="str">
        <f>'Wettkampf 1'!C16</f>
        <v>Rastdorf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Müller Helmut</v>
      </c>
      <c r="C17" s="135" t="str">
        <f>'Wettkampf 1'!C17</f>
        <v>Rastdorf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Bookjans Günther</v>
      </c>
      <c r="C18" s="135" t="str">
        <f>'Wettkampf 1'!C18</f>
        <v>Rastdorf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Meer Michael</v>
      </c>
      <c r="C19" s="135" t="str">
        <f>'Wettkampf 1'!C19</f>
        <v>Rastdorf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Lindemann Rita</v>
      </c>
      <c r="C20" s="135" t="str">
        <f>'Wettkampf 1'!C20</f>
        <v>Rastdorf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Olliges Kai</v>
      </c>
      <c r="C21" s="135" t="str">
        <f>'Wettkampf 1'!C21</f>
        <v>Börgerwald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Zdralik Ingo</v>
      </c>
      <c r="C22" s="135" t="str">
        <f>'Wettkampf 1'!C22</f>
        <v>Börger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Goldenstein Uwe</v>
      </c>
      <c r="C23" s="135" t="str">
        <f>'Wettkampf 1'!C23</f>
        <v>Börger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Eckmann Mark</v>
      </c>
      <c r="C24" s="135" t="str">
        <f>'Wettkampf 1'!C24</f>
        <v>Börger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Schulz Simon</v>
      </c>
      <c r="C25" s="135" t="str">
        <f>'Wettkampf 1'!C25</f>
        <v>Börger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Schwarte Hermann</v>
      </c>
      <c r="C26" s="135" t="str">
        <f>'Wettkampf 1'!C26</f>
        <v>Börger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Jungsthoefel Markus</v>
      </c>
      <c r="C27" s="135" t="str">
        <f>'Wettkampf 1'!C27</f>
        <v>Börger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Aldfeld Helmut</v>
      </c>
      <c r="C28" s="135" t="str">
        <f>'Wettkampf 1'!C28</f>
        <v>Esterwegen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Schulte Mathias</v>
      </c>
      <c r="C29" s="135" t="str">
        <f>'Wettkampf 1'!C29</f>
        <v>Esterwegen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Middendorf Peter</v>
      </c>
      <c r="C30" s="135" t="str">
        <f>'Wettkampf 1'!C30</f>
        <v>Esterwegen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Meibers Michael</v>
      </c>
      <c r="C31" s="135" t="str">
        <f>'Wettkampf 1'!C31</f>
        <v>Esterwegen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Heidemann Jürgen</v>
      </c>
      <c r="C32" s="135" t="str">
        <f>'Wettkampf 1'!C32</f>
        <v>Esterwegen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Lindemann Gerd</v>
      </c>
      <c r="C33" s="135" t="str">
        <f>'Wettkampf 1'!C33</f>
        <v>Esterwegen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Hanenkamp Andre</v>
      </c>
      <c r="C34" s="135" t="str">
        <f>'Wettkampf 1'!C34</f>
        <v>Börgerwald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Antons Mathias</v>
      </c>
      <c r="C35" s="135" t="str">
        <f>'Wettkampf 1'!C35</f>
        <v>Börgerwald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Schröer Friedhelm</v>
      </c>
      <c r="C36" s="135" t="str">
        <f>'Wettkampf 1'!C36</f>
        <v>Börgerwald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Sebers Tobias</v>
      </c>
      <c r="C37" s="135" t="str">
        <f>'Wettkampf 1'!C37</f>
        <v>Börgerwald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Hanneken Moritz</v>
      </c>
      <c r="C38" s="135" t="str">
        <f>'Wettkampf 1'!C38</f>
        <v>Börgerwald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Speeker Dietmar</v>
      </c>
      <c r="C39" s="135" t="str">
        <f>'Wettkampf 1'!C39</f>
        <v>Börgerwald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Will Achim</v>
      </c>
      <c r="C40" s="135" t="str">
        <f>'Wettkampf 1'!C40</f>
        <v>Spahnharrenstätte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Meyer Dirk</v>
      </c>
      <c r="C41" s="135" t="str">
        <f>'Wettkampf 1'!C41</f>
        <v>Spahnharrenstätte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Micksch Heiko</v>
      </c>
      <c r="C42" s="135" t="str">
        <f>'Wettkampf 1'!C42</f>
        <v>Spahnharrenstätte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Hahnenkamp Ulrich</v>
      </c>
      <c r="C43" s="135" t="str">
        <f>'Wettkampf 1'!C43</f>
        <v>Spahnharrenstätte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Hahnenkamp Markus</v>
      </c>
      <c r="C44" s="135" t="str">
        <f>'Wettkampf 1'!C44</f>
        <v>Spahnharrenstätte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Walker Stefan</v>
      </c>
      <c r="C45" s="135" t="str">
        <f>'Wettkampf 1'!C45</f>
        <v>Börgerwald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0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8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1" t="str">
        <f>Übersicht!K1</f>
        <v>2024/2025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27"/>
      <c r="V1" s="127"/>
      <c r="W1" s="127"/>
      <c r="X1" s="137" t="s">
        <v>46</v>
      </c>
      <c r="Y1" s="181"/>
      <c r="Z1" s="181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1" t="s">
        <v>55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27"/>
      <c r="V2" s="127"/>
      <c r="W2" s="127"/>
      <c r="X2" s="137" t="s">
        <v>31</v>
      </c>
      <c r="Y2" s="182"/>
      <c r="Z2" s="181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3"/>
      <c r="Z5" s="184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3"/>
      <c r="Z6" s="184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49</v>
      </c>
      <c r="Y7" s="183"/>
      <c r="Z7" s="184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52</v>
      </c>
      <c r="C9" s="139" t="s">
        <v>50</v>
      </c>
      <c r="D9" s="140" t="s">
        <v>53</v>
      </c>
      <c r="E9" s="139" t="s">
        <v>51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56</v>
      </c>
      <c r="V9" s="141"/>
      <c r="W9" s="178" t="s">
        <v>32</v>
      </c>
      <c r="X9" s="179"/>
      <c r="Y9" s="179"/>
      <c r="Z9" s="180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9" t="s">
        <v>108</v>
      </c>
      <c r="B2" s="95" t="str">
        <f>VLOOKUP(A2,'Wettkampf 1'!$B$10:$C$45,2,FALSE)</f>
        <v>Esterwegen III</v>
      </c>
      <c r="C2" s="9">
        <f>VLOOKUP(A2,'Wettkampf 1'!$B$10:$D$45,3,FALSE)</f>
        <v>310.3</v>
      </c>
      <c r="D2" s="9">
        <f>VLOOKUP($A2,'2'!$B$10:$D$45,3,FALSE)</f>
        <v>315</v>
      </c>
      <c r="E2" s="9">
        <f>VLOOKUP($A2,'3'!$B$10:$D$45,3,FALSE)</f>
        <v>315.8</v>
      </c>
      <c r="F2" s="9">
        <f>VLOOKUP($A2,'4'!$B$10:$D$45,3,FALSE)</f>
        <v>312.10000000000002</v>
      </c>
      <c r="G2" s="9">
        <f>VLOOKUP($A2,'5'!$B$10:$D$45,3,FALSE)</f>
        <v>316.39999999999998</v>
      </c>
      <c r="H2" s="9">
        <f>VLOOKUP($A2,'6'!$B$10:$D$45,3,FALSE)</f>
        <v>313.3</v>
      </c>
      <c r="I2" s="9">
        <f>IF(J2 &gt; 0,K2/J2,0)</f>
        <v>313.81666666666666</v>
      </c>
      <c r="J2" s="9">
        <f>VLOOKUP(A2,Formelhilfe!$A$9:$H$44,8,FALSE)</f>
        <v>6</v>
      </c>
      <c r="K2" s="10">
        <f>SUM(C2:H2)</f>
        <v>1882.8999999999999</v>
      </c>
      <c r="L2" s="9">
        <f>VLOOKUP($A2,'7'!$B$10:$D$45,3,FALSE)</f>
        <v>317.89999999999998</v>
      </c>
      <c r="M2" s="9">
        <f>VLOOKUP($A2,'8'!$B$10:$D$45,3,FALSE)</f>
        <v>314.60000000000002</v>
      </c>
      <c r="N2" s="9">
        <f>VLOOKUP($A2,'9'!$B$10:$D$45,3,FALSE)</f>
        <v>317.60000000000002</v>
      </c>
      <c r="O2" s="9">
        <f>VLOOKUP($A2,'10'!$B$10:$D$45,3,FALSE)</f>
        <v>0</v>
      </c>
      <c r="P2" s="9">
        <f>VLOOKUP($A2,'11'!$B$10:$D$45,3,FALSE)</f>
        <v>315</v>
      </c>
      <c r="Q2" s="9">
        <f>VLOOKUP($A2,'12'!$B$10:$D$45,3,FALSE)</f>
        <v>0</v>
      </c>
      <c r="R2" s="10">
        <f>IF(S2 &gt;0,T2/S2,0)</f>
        <v>316.27499999999998</v>
      </c>
      <c r="S2" s="9">
        <f>VLOOKUP(A2,Formelhilfe!$A$9:$O$44,15,FALSE)</f>
        <v>4</v>
      </c>
      <c r="T2" s="10">
        <f>SUM(L2:Q2)</f>
        <v>1265.0999999999999</v>
      </c>
      <c r="U2" s="10">
        <f>IF(V2&gt;0,W2/V2,0)</f>
        <v>314.79999999999995</v>
      </c>
      <c r="V2" s="9">
        <f>VLOOKUP(A2,Formelhilfe!$A$9:$P$44,16,FALSE)</f>
        <v>10</v>
      </c>
      <c r="W2" s="11">
        <f>SUM(C2:H2,L2:Q2)</f>
        <v>3147.9999999999995</v>
      </c>
    </row>
    <row r="3" spans="1:23" ht="20.25" customHeight="1" x14ac:dyDescent="0.4">
      <c r="A3" s="189" t="s">
        <v>99</v>
      </c>
      <c r="B3" s="95" t="str">
        <f>VLOOKUP(A3,'Wettkampf 1'!$B$10:$C$45,2,FALSE)</f>
        <v>Börger II</v>
      </c>
      <c r="C3" s="9">
        <f>VLOOKUP(A3,'Wettkampf 1'!$B$10:$D$45,3,FALSE)</f>
        <v>315.8</v>
      </c>
      <c r="D3" s="9">
        <f>VLOOKUP($A3,'2'!$B$10:$D$45,3,FALSE)</f>
        <v>311.10000000000002</v>
      </c>
      <c r="E3" s="9">
        <f>VLOOKUP($A3,'3'!$B$10:$D$45,3,FALSE)</f>
        <v>310.89999999999998</v>
      </c>
      <c r="F3" s="9">
        <f>VLOOKUP($A3,'4'!$B$10:$D$45,3,FALSE)</f>
        <v>313.7</v>
      </c>
      <c r="G3" s="9">
        <f>VLOOKUP($A3,'5'!$B$10:$D$45,3,FALSE)</f>
        <v>318.8</v>
      </c>
      <c r="H3" s="9">
        <f>VLOOKUP($A3,'6'!$B$10:$D$45,3,FALSE)</f>
        <v>305.39999999999998</v>
      </c>
      <c r="I3" s="9">
        <f>IF(J3 &gt; 0,K3/J3,0)</f>
        <v>312.61666666666662</v>
      </c>
      <c r="J3" s="9">
        <f>VLOOKUP(A3,Formelhilfe!$A$9:$H$44,8,FALSE)</f>
        <v>6</v>
      </c>
      <c r="K3" s="10">
        <f>SUM(C3:H3)</f>
        <v>1875.6999999999998</v>
      </c>
      <c r="L3" s="9">
        <f>VLOOKUP($A3,'7'!$B$10:$D$45,3,FALSE)</f>
        <v>314</v>
      </c>
      <c r="M3" s="9">
        <f>VLOOKUP($A3,'8'!$B$10:$D$45,3,FALSE)</f>
        <v>315.39999999999998</v>
      </c>
      <c r="N3" s="9">
        <f>VLOOKUP($A3,'9'!$B$10:$D$45,3,FALSE)</f>
        <v>312.8</v>
      </c>
      <c r="O3" s="9">
        <f>VLOOKUP($A3,'10'!$B$10:$D$45,3,FALSE)</f>
        <v>0</v>
      </c>
      <c r="P3" s="9">
        <f>VLOOKUP($A3,'11'!$B$10:$D$45,3,FALSE)</f>
        <v>315.7</v>
      </c>
      <c r="Q3" s="9">
        <f>VLOOKUP($A3,'12'!$B$10:$D$45,3,FALSE)</f>
        <v>0</v>
      </c>
      <c r="R3" s="10">
        <f>IF(S3 &gt;0,T3/S3,0)</f>
        <v>314.47500000000002</v>
      </c>
      <c r="S3" s="9">
        <f>VLOOKUP(A3,Formelhilfe!$A$9:$O$44,15,FALSE)</f>
        <v>4</v>
      </c>
      <c r="T3" s="10">
        <f>SUM(L3:Q3)</f>
        <v>1257.9000000000001</v>
      </c>
      <c r="U3" s="10">
        <f>IF(V3&gt;0,W3/V3,0)</f>
        <v>313.36</v>
      </c>
      <c r="V3" s="9">
        <f>VLOOKUP(A3,Formelhilfe!$A$9:$P$44,16,FALSE)</f>
        <v>10</v>
      </c>
      <c r="W3" s="11">
        <f>SUM(C3:H3,L3:Q3)</f>
        <v>3133.6</v>
      </c>
    </row>
    <row r="4" spans="1:23" ht="20.25" customHeight="1" x14ac:dyDescent="0.4">
      <c r="A4" s="189" t="s">
        <v>97</v>
      </c>
      <c r="B4" s="95" t="str">
        <f>VLOOKUP(A4,'Wettkampf 1'!$B$10:$C$45,2,FALSE)</f>
        <v>Rastdorf III</v>
      </c>
      <c r="C4" s="9">
        <f>VLOOKUP(A4,'Wettkampf 1'!$B$10:$D$45,3,FALSE)</f>
        <v>311.7</v>
      </c>
      <c r="D4" s="9">
        <f>VLOOKUP($A4,'2'!$B$10:$D$45,3,FALSE)</f>
        <v>315.8</v>
      </c>
      <c r="E4" s="9">
        <f>VLOOKUP($A4,'3'!$B$10:$D$45,3,FALSE)</f>
        <v>311.5</v>
      </c>
      <c r="F4" s="9">
        <f>VLOOKUP($A4,'4'!$B$10:$D$45,3,FALSE)</f>
        <v>308</v>
      </c>
      <c r="G4" s="9">
        <f>VLOOKUP($A4,'5'!$B$10:$D$45,3,FALSE)</f>
        <v>316.7</v>
      </c>
      <c r="H4" s="9">
        <f>VLOOKUP($A4,'6'!$B$10:$D$45,3,FALSE)</f>
        <v>314.10000000000002</v>
      </c>
      <c r="I4" s="9">
        <f>IF(J4 &gt; 0,K4/J4,0)</f>
        <v>312.9666666666667</v>
      </c>
      <c r="J4" s="9">
        <f>VLOOKUP(A4,Formelhilfe!$A$9:$H$44,8,FALSE)</f>
        <v>6</v>
      </c>
      <c r="K4" s="10">
        <f>SUM(C4:H4)</f>
        <v>1877.8000000000002</v>
      </c>
      <c r="L4" s="9">
        <f>VLOOKUP($A4,'7'!$B$10:$D$45,3,FALSE)</f>
        <v>314.2</v>
      </c>
      <c r="M4" s="9">
        <f>VLOOKUP($A4,'8'!$B$10:$D$45,3,FALSE)</f>
        <v>313.39999999999998</v>
      </c>
      <c r="N4" s="9">
        <f>VLOOKUP($A4,'9'!$B$10:$D$45,3,FALSE)</f>
        <v>309.2</v>
      </c>
      <c r="O4" s="9">
        <f>VLOOKUP($A4,'10'!$B$10:$D$45,3,FALSE)</f>
        <v>0</v>
      </c>
      <c r="P4" s="9">
        <f>VLOOKUP($A4,'11'!$B$10:$D$45,3,FALSE)</f>
        <v>318.39999999999998</v>
      </c>
      <c r="Q4" s="9">
        <f>VLOOKUP($A4,'12'!$B$10:$D$45,3,FALSE)</f>
        <v>0</v>
      </c>
      <c r="R4" s="10">
        <f>IF(S4 &gt;0,T4/S4,0)</f>
        <v>313.79999999999995</v>
      </c>
      <c r="S4" s="9">
        <f>VLOOKUP(A4,Formelhilfe!$A$9:$O$44,15,FALSE)</f>
        <v>4</v>
      </c>
      <c r="T4" s="10">
        <f>SUM(L4:Q4)</f>
        <v>1255.1999999999998</v>
      </c>
      <c r="U4" s="10">
        <f>IF(V4&gt;0,W4/V4,0)</f>
        <v>313.3</v>
      </c>
      <c r="V4" s="9">
        <f>VLOOKUP(A4,Formelhilfe!$A$9:$P$44,16,FALSE)</f>
        <v>10</v>
      </c>
      <c r="W4" s="11">
        <f>SUM(C4:H4,L4:Q4)</f>
        <v>3133</v>
      </c>
    </row>
    <row r="5" spans="1:23" ht="20.25" customHeight="1" x14ac:dyDescent="0.4">
      <c r="A5" s="189" t="s">
        <v>95</v>
      </c>
      <c r="B5" s="95" t="str">
        <f>VLOOKUP(A5,'Wettkampf 1'!$B$10:$C$45,2,FALSE)</f>
        <v>Rastdorf III</v>
      </c>
      <c r="C5" s="9">
        <f>VLOOKUP(A5,'Wettkampf 1'!$B$10:$D$45,3,FALSE)</f>
        <v>317.59999999999997</v>
      </c>
      <c r="D5" s="9">
        <f>VLOOKUP($A5,'2'!$B$10:$D$45,3,FALSE)</f>
        <v>309.39999999999998</v>
      </c>
      <c r="E5" s="9">
        <f>VLOOKUP($A5,'3'!$B$10:$D$45,3,FALSE)</f>
        <v>313.7</v>
      </c>
      <c r="F5" s="9">
        <f>VLOOKUP($A5,'4'!$B$10:$D$45,3,FALSE)</f>
        <v>308.39999999999998</v>
      </c>
      <c r="G5" s="9">
        <f>VLOOKUP($A5,'5'!$B$10:$D$45,3,FALSE)</f>
        <v>315.3</v>
      </c>
      <c r="H5" s="9">
        <f>VLOOKUP($A5,'6'!$B$10:$D$45,3,FALSE)</f>
        <v>313.10000000000002</v>
      </c>
      <c r="I5" s="9">
        <f>IF(J5 &gt; 0,K5/J5,0)</f>
        <v>312.91666666666669</v>
      </c>
      <c r="J5" s="9">
        <f>VLOOKUP(A5,Formelhilfe!$A$9:$H$44,8,FALSE)</f>
        <v>6</v>
      </c>
      <c r="K5" s="10">
        <f>SUM(C5:H5)</f>
        <v>1877.5</v>
      </c>
      <c r="L5" s="9">
        <f>VLOOKUP($A5,'7'!$B$10:$D$45,3,FALSE)</f>
        <v>311.7</v>
      </c>
      <c r="M5" s="9">
        <f>VLOOKUP($A5,'8'!$B$10:$D$45,3,FALSE)</f>
        <v>310.89999999999998</v>
      </c>
      <c r="N5" s="9">
        <f>VLOOKUP($A5,'9'!$B$10:$D$45,3,FALSE)</f>
        <v>314.39999999999998</v>
      </c>
      <c r="O5" s="9">
        <f>VLOOKUP($A5,'10'!$B$10:$D$45,3,FALSE)</f>
        <v>0</v>
      </c>
      <c r="P5" s="9">
        <f>VLOOKUP($A5,'11'!$B$10:$D$45,3,FALSE)</f>
        <v>315</v>
      </c>
      <c r="Q5" s="9">
        <f>VLOOKUP($A5,'12'!$B$10:$D$45,3,FALSE)</f>
        <v>0</v>
      </c>
      <c r="R5" s="10">
        <f>IF(S5 &gt;0,T5/S5,0)</f>
        <v>313</v>
      </c>
      <c r="S5" s="9">
        <f>VLOOKUP(A5,Formelhilfe!$A$9:$O$44,15,FALSE)</f>
        <v>4</v>
      </c>
      <c r="T5" s="10">
        <f>SUM(L5:Q5)</f>
        <v>1252</v>
      </c>
      <c r="U5" s="10">
        <f>IF(V5&gt;0,W5/V5,0)</f>
        <v>312.95</v>
      </c>
      <c r="V5" s="9">
        <f>VLOOKUP(A5,Formelhilfe!$A$9:$P$44,16,FALSE)</f>
        <v>10</v>
      </c>
      <c r="W5" s="11">
        <f>SUM(C5:H5,L5:Q5)</f>
        <v>3129.5</v>
      </c>
    </row>
    <row r="6" spans="1:23" ht="20.25" customHeight="1" x14ac:dyDescent="0.4">
      <c r="A6" s="189" t="s">
        <v>87</v>
      </c>
      <c r="B6" s="95" t="str">
        <f>VLOOKUP(A6,'Wettkampf 1'!$B$10:$C$45,2,FALSE)</f>
        <v>Neuvrees I</v>
      </c>
      <c r="C6" s="9">
        <f>VLOOKUP(A6,'Wettkampf 1'!$B$10:$D$45,3,FALSE)</f>
        <v>314</v>
      </c>
      <c r="D6" s="9">
        <f>VLOOKUP($A6,'2'!$B$10:$D$45,3,FALSE)</f>
        <v>311.8</v>
      </c>
      <c r="E6" s="9">
        <f>VLOOKUP($A6,'3'!$B$10:$D$45,3,FALSE)</f>
        <v>310.5</v>
      </c>
      <c r="F6" s="9">
        <f>VLOOKUP($A6,'4'!$B$10:$D$45,3,FALSE)</f>
        <v>313.2</v>
      </c>
      <c r="G6" s="9">
        <f>VLOOKUP($A6,'5'!$B$10:$D$45,3,FALSE)</f>
        <v>315.60000000000002</v>
      </c>
      <c r="H6" s="9">
        <f>VLOOKUP($A6,'6'!$B$10:$D$45,3,FALSE)</f>
        <v>309.60000000000002</v>
      </c>
      <c r="I6" s="9">
        <f>IF(J6 &gt; 0,K6/J6,0)</f>
        <v>312.45</v>
      </c>
      <c r="J6" s="9">
        <f>VLOOKUP(A6,Formelhilfe!$A$9:$H$44,8,FALSE)</f>
        <v>6</v>
      </c>
      <c r="K6" s="10">
        <f>SUM(C6:H6)</f>
        <v>1874.6999999999998</v>
      </c>
      <c r="L6" s="9">
        <f>VLOOKUP($A6,'7'!$B$10:$D$45,3,FALSE)</f>
        <v>312.3</v>
      </c>
      <c r="M6" s="9">
        <f>VLOOKUP($A6,'8'!$B$10:$D$45,3,FALSE)</f>
        <v>310.8</v>
      </c>
      <c r="N6" s="9">
        <f>VLOOKUP($A6,'9'!$B$10:$D$45,3,FALSE)</f>
        <v>312.10000000000002</v>
      </c>
      <c r="O6" s="9">
        <f>VLOOKUP($A6,'10'!$B$10:$D$45,3,FALSE)</f>
        <v>0</v>
      </c>
      <c r="P6" s="9">
        <f>VLOOKUP($A6,'11'!$B$10:$D$45,3,FALSE)</f>
        <v>314.2</v>
      </c>
      <c r="Q6" s="9">
        <f>VLOOKUP($A6,'12'!$B$10:$D$45,3,FALSE)</f>
        <v>0</v>
      </c>
      <c r="R6" s="10">
        <f>IF(S6 &gt;0,T6/S6,0)</f>
        <v>312.35000000000002</v>
      </c>
      <c r="S6" s="9">
        <f>VLOOKUP(A6,Formelhilfe!$A$9:$O$44,15,FALSE)</f>
        <v>4</v>
      </c>
      <c r="T6" s="10">
        <f>SUM(L6:Q6)</f>
        <v>1249.4000000000001</v>
      </c>
      <c r="U6" s="10">
        <f>IF(V6&gt;0,W6/V6,0)</f>
        <v>312.40999999999997</v>
      </c>
      <c r="V6" s="9">
        <f>VLOOKUP(A6,Formelhilfe!$A$9:$P$44,16,FALSE)</f>
        <v>10</v>
      </c>
      <c r="W6" s="11">
        <f>SUM(C6:H6,L6:Q6)</f>
        <v>3124.1</v>
      </c>
    </row>
    <row r="7" spans="1:23" ht="20.25" customHeight="1" x14ac:dyDescent="0.4">
      <c r="A7" s="189" t="s">
        <v>119</v>
      </c>
      <c r="B7" s="95" t="str">
        <f>VLOOKUP(A7,'Wettkampf 1'!$B$10:$C$45,2,FALSE)</f>
        <v>Spahnharrenstätte II</v>
      </c>
      <c r="C7" s="9">
        <f>VLOOKUP(A7,'Wettkampf 1'!$B$10:$D$45,3,FALSE)</f>
        <v>310.60000000000002</v>
      </c>
      <c r="D7" s="9">
        <f>VLOOKUP($A7,'2'!$B$10:$D$45,3,FALSE)</f>
        <v>308.39999999999998</v>
      </c>
      <c r="E7" s="9">
        <f>VLOOKUP($A7,'3'!$B$10:$D$45,3,FALSE)</f>
        <v>308.7</v>
      </c>
      <c r="F7" s="9">
        <f>VLOOKUP($A7,'4'!$B$10:$D$45,3,FALSE)</f>
        <v>312.8</v>
      </c>
      <c r="G7" s="9">
        <f>VLOOKUP($A7,'5'!$B$10:$D$45,3,FALSE)</f>
        <v>314.8</v>
      </c>
      <c r="H7" s="9">
        <f>VLOOKUP($A7,'6'!$B$10:$D$45,3,FALSE)</f>
        <v>312.60000000000002</v>
      </c>
      <c r="I7" s="9">
        <f>IF(J7 &gt; 0,K7/J7,0)</f>
        <v>311.31666666666666</v>
      </c>
      <c r="J7" s="9">
        <f>VLOOKUP(A7,Formelhilfe!$A$9:$H$44,8,FALSE)</f>
        <v>6</v>
      </c>
      <c r="K7" s="10">
        <f>SUM(C7:H7)</f>
        <v>1867.9</v>
      </c>
      <c r="L7" s="9">
        <f>VLOOKUP($A7,'7'!$B$10:$D$45,3,FALSE)</f>
        <v>312</v>
      </c>
      <c r="M7" s="9">
        <f>VLOOKUP($A7,'8'!$B$10:$D$45,3,FALSE)</f>
        <v>311</v>
      </c>
      <c r="N7" s="9">
        <f>VLOOKUP($A7,'9'!$B$10:$D$45,3,FALSE)</f>
        <v>307.3</v>
      </c>
      <c r="O7" s="9">
        <f>VLOOKUP($A7,'10'!$B$10:$D$45,3,FALSE)</f>
        <v>0</v>
      </c>
      <c r="P7" s="9">
        <f>VLOOKUP($A7,'11'!$B$10:$D$45,3,FALSE)</f>
        <v>314.2</v>
      </c>
      <c r="Q7" s="9">
        <f>VLOOKUP($A7,'12'!$B$10:$D$45,3,FALSE)</f>
        <v>0</v>
      </c>
      <c r="R7" s="10">
        <f>IF(S7 &gt;0,T7/S7,0)</f>
        <v>311.125</v>
      </c>
      <c r="S7" s="9">
        <f>VLOOKUP(A7,Formelhilfe!$A$9:$O$44,15,FALSE)</f>
        <v>4</v>
      </c>
      <c r="T7" s="10">
        <f>SUM(L7:Q7)</f>
        <v>1244.5</v>
      </c>
      <c r="U7" s="10">
        <f>IF(V7&gt;0,W7/V7,0)</f>
        <v>311.24</v>
      </c>
      <c r="V7" s="9">
        <f>VLOOKUP(A7,Formelhilfe!$A$9:$P$44,16,FALSE)</f>
        <v>10</v>
      </c>
      <c r="W7" s="11">
        <f>SUM(C7:H7,L7:Q7)</f>
        <v>3112.4</v>
      </c>
    </row>
    <row r="8" spans="1:23" ht="20.25" customHeight="1" x14ac:dyDescent="0.4">
      <c r="A8" s="189" t="s">
        <v>91</v>
      </c>
      <c r="B8" s="95" t="str">
        <f>VLOOKUP(A8,'Wettkampf 1'!$B$10:$C$45,2,FALSE)</f>
        <v>Neuvrees I</v>
      </c>
      <c r="C8" s="9">
        <f>VLOOKUP(A8,'Wettkampf 1'!$B$10:$D$45,3,FALSE)</f>
        <v>312</v>
      </c>
      <c r="D8" s="9">
        <f>VLOOKUP($A8,'2'!$B$10:$D$45,3,FALSE)</f>
        <v>312.39999999999998</v>
      </c>
      <c r="E8" s="9">
        <f>VLOOKUP($A8,'3'!$B$10:$D$45,3,FALSE)</f>
        <v>308.5</v>
      </c>
      <c r="F8" s="9">
        <f>VLOOKUP($A8,'4'!$B$10:$D$45,3,FALSE)</f>
        <v>311.3</v>
      </c>
      <c r="G8" s="9">
        <f>VLOOKUP($A8,'5'!$B$10:$D$45,3,FALSE)</f>
        <v>312.10000000000002</v>
      </c>
      <c r="H8" s="9">
        <f>VLOOKUP($A8,'6'!$B$10:$D$45,3,FALSE)</f>
        <v>312.89999999999998</v>
      </c>
      <c r="I8" s="9">
        <f>IF(J8 &gt; 0,K8/J8,0)</f>
        <v>311.53333333333336</v>
      </c>
      <c r="J8" s="9">
        <f>VLOOKUP(A8,Formelhilfe!$A$9:$H$44,8,FALSE)</f>
        <v>6</v>
      </c>
      <c r="K8" s="10">
        <f>SUM(C8:H8)</f>
        <v>1869.2000000000003</v>
      </c>
      <c r="L8" s="9">
        <f>VLOOKUP($A8,'7'!$B$10:$D$45,3,FALSE)</f>
        <v>310.10000000000002</v>
      </c>
      <c r="M8" s="9">
        <f>VLOOKUP($A8,'8'!$B$10:$D$45,3,FALSE)</f>
        <v>308.39999999999998</v>
      </c>
      <c r="N8" s="9">
        <f>VLOOKUP($A8,'9'!$B$10:$D$45,3,FALSE)</f>
        <v>313</v>
      </c>
      <c r="O8" s="9">
        <f>VLOOKUP($A8,'10'!$B$10:$D$45,3,FALSE)</f>
        <v>0</v>
      </c>
      <c r="P8" s="9">
        <f>VLOOKUP($A8,'11'!$B$10:$D$45,3,FALSE)</f>
        <v>310.60000000000002</v>
      </c>
      <c r="Q8" s="9">
        <f>VLOOKUP($A8,'12'!$B$10:$D$45,3,FALSE)</f>
        <v>0</v>
      </c>
      <c r="R8" s="10">
        <f>IF(S8 &gt;0,T8/S8,0)</f>
        <v>310.52499999999998</v>
      </c>
      <c r="S8" s="9">
        <f>VLOOKUP(A8,Formelhilfe!$A$9:$O$44,15,FALSE)</f>
        <v>4</v>
      </c>
      <c r="T8" s="10">
        <f>SUM(L8:Q8)</f>
        <v>1242.0999999999999</v>
      </c>
      <c r="U8" s="10">
        <f>IF(V8&gt;0,W8/V8,0)</f>
        <v>311.13</v>
      </c>
      <c r="V8" s="9">
        <f>VLOOKUP(A8,Formelhilfe!$A$9:$P$44,16,FALSE)</f>
        <v>10</v>
      </c>
      <c r="W8" s="11">
        <f>SUM(C8:H8,L8:Q8)</f>
        <v>3111.3</v>
      </c>
    </row>
    <row r="9" spans="1:23" ht="20.25" customHeight="1" x14ac:dyDescent="0.4">
      <c r="A9" s="189" t="s">
        <v>107</v>
      </c>
      <c r="B9" s="95" t="str">
        <f>VLOOKUP(A9,'Wettkampf 1'!$B$10:$C$45,2,FALSE)</f>
        <v>Esterwegen III</v>
      </c>
      <c r="C9" s="9">
        <f>VLOOKUP(A9,'Wettkampf 1'!$B$10:$D$45,3,FALSE)</f>
        <v>312.2</v>
      </c>
      <c r="D9" s="9">
        <f>VLOOKUP($A9,'2'!$B$10:$D$45,3,FALSE)</f>
        <v>311.3</v>
      </c>
      <c r="E9" s="9">
        <f>VLOOKUP($A9,'3'!$B$10:$D$45,3,FALSE)</f>
        <v>303.2</v>
      </c>
      <c r="F9" s="9">
        <f>VLOOKUP($A9,'4'!$B$10:$D$45,3,FALSE)</f>
        <v>313.8</v>
      </c>
      <c r="G9" s="9">
        <f>VLOOKUP($A9,'5'!$B$10:$D$45,3,FALSE)</f>
        <v>313.39999999999998</v>
      </c>
      <c r="H9" s="9">
        <f>VLOOKUP($A9,'6'!$B$10:$D$45,3,FALSE)</f>
        <v>314.3</v>
      </c>
      <c r="I9" s="9">
        <f>IF(J9 &gt; 0,K9/J9,0)</f>
        <v>311.36666666666667</v>
      </c>
      <c r="J9" s="9">
        <f>VLOOKUP(A9,Formelhilfe!$A$9:$H$44,8,FALSE)</f>
        <v>6</v>
      </c>
      <c r="K9" s="10">
        <f>SUM(C9:H9)</f>
        <v>1868.2</v>
      </c>
      <c r="L9" s="9">
        <f>VLOOKUP($A9,'7'!$B$10:$D$45,3,FALSE)</f>
        <v>313</v>
      </c>
      <c r="M9" s="9">
        <f>VLOOKUP($A9,'8'!$B$10:$D$45,3,FALSE)</f>
        <v>310.89999999999998</v>
      </c>
      <c r="N9" s="9">
        <f>VLOOKUP($A9,'9'!$B$10:$D$45,3,FALSE)</f>
        <v>306.60000000000002</v>
      </c>
      <c r="O9" s="9">
        <f>VLOOKUP($A9,'10'!$B$10:$D$45,3,FALSE)</f>
        <v>0</v>
      </c>
      <c r="P9" s="9">
        <f>VLOOKUP($A9,'11'!$B$10:$D$45,3,FALSE)</f>
        <v>311.89999999999998</v>
      </c>
      <c r="Q9" s="9">
        <f>VLOOKUP($A9,'12'!$B$10:$D$45,3,FALSE)</f>
        <v>0</v>
      </c>
      <c r="R9" s="10">
        <f>IF(S9 &gt;0,T9/S9,0)</f>
        <v>310.60000000000002</v>
      </c>
      <c r="S9" s="9">
        <f>VLOOKUP(A9,Formelhilfe!$A$9:$O$44,15,FALSE)</f>
        <v>4</v>
      </c>
      <c r="T9" s="10">
        <f>SUM(L9:Q9)</f>
        <v>1242.4000000000001</v>
      </c>
      <c r="U9" s="10">
        <f>IF(V9&gt;0,W9/V9,0)</f>
        <v>311.06</v>
      </c>
      <c r="V9" s="9">
        <f>VLOOKUP(A9,Formelhilfe!$A$9:$P$44,16,FALSE)</f>
        <v>10</v>
      </c>
      <c r="W9" s="11">
        <f>SUM(C9:H9,L9:Q9)</f>
        <v>3110.6</v>
      </c>
    </row>
    <row r="10" spans="1:23" ht="20.25" customHeight="1" x14ac:dyDescent="0.4">
      <c r="A10" s="189" t="s">
        <v>111</v>
      </c>
      <c r="B10" s="95" t="str">
        <f>VLOOKUP(A10,'Wettkampf 1'!$B$10:$C$45,2,FALSE)</f>
        <v>Börgerwald II</v>
      </c>
      <c r="C10" s="9">
        <f>VLOOKUP(A10,'Wettkampf 1'!$B$10:$D$45,3,FALSE)</f>
        <v>313.3</v>
      </c>
      <c r="D10" s="9">
        <f>VLOOKUP($A10,'2'!$B$10:$D$45,3,FALSE)</f>
        <v>304.39999999999998</v>
      </c>
      <c r="E10" s="9">
        <f>VLOOKUP($A10,'3'!$B$10:$D$45,3,FALSE)</f>
        <v>311.3</v>
      </c>
      <c r="F10" s="9">
        <f>VLOOKUP($A10,'4'!$B$10:$D$45,3,FALSE)</f>
        <v>313</v>
      </c>
      <c r="G10" s="9">
        <f>VLOOKUP($A10,'5'!$B$10:$D$45,3,FALSE)</f>
        <v>310.89999999999998</v>
      </c>
      <c r="H10" s="9">
        <f>VLOOKUP($A10,'6'!$B$10:$D$45,3,FALSE)</f>
        <v>313.10000000000002</v>
      </c>
      <c r="I10" s="9">
        <f>IF(J10 &gt; 0,K10/J10,0)</f>
        <v>311</v>
      </c>
      <c r="J10" s="9">
        <f>VLOOKUP(A10,Formelhilfe!$A$9:$H$44,8,FALSE)</f>
        <v>6</v>
      </c>
      <c r="K10" s="10">
        <f>SUM(C10:H10)</f>
        <v>1866</v>
      </c>
      <c r="L10" s="9">
        <f>VLOOKUP($A10,'7'!$B$10:$D$45,3,FALSE)</f>
        <v>309.3</v>
      </c>
      <c r="M10" s="9">
        <f>VLOOKUP($A10,'8'!$B$10:$D$45,3,FALSE)</f>
        <v>310.2</v>
      </c>
      <c r="N10" s="9">
        <f>VLOOKUP($A10,'9'!$B$10:$D$45,3,FALSE)</f>
        <v>311.89999999999998</v>
      </c>
      <c r="O10" s="9">
        <f>VLOOKUP($A10,'10'!$B$10:$D$45,3,FALSE)</f>
        <v>0</v>
      </c>
      <c r="P10" s="9">
        <f>VLOOKUP($A10,'11'!$B$10:$D$45,3,FALSE)</f>
        <v>312.60000000000002</v>
      </c>
      <c r="Q10" s="9">
        <f>VLOOKUP($A10,'12'!$B$10:$D$45,3,FALSE)</f>
        <v>0</v>
      </c>
      <c r="R10" s="10">
        <f>IF(S10 &gt;0,T10/S10,0)</f>
        <v>311</v>
      </c>
      <c r="S10" s="9">
        <f>VLOOKUP(A10,Formelhilfe!$A$9:$O$44,15,FALSE)</f>
        <v>4</v>
      </c>
      <c r="T10" s="10">
        <f>SUM(L10:Q10)</f>
        <v>1244</v>
      </c>
      <c r="U10" s="10">
        <f>IF(V10&gt;0,W10/V10,0)</f>
        <v>311</v>
      </c>
      <c r="V10" s="9">
        <f>VLOOKUP(A10,Formelhilfe!$A$9:$P$44,16,FALSE)</f>
        <v>10</v>
      </c>
      <c r="W10" s="11">
        <f>SUM(C10:H10,L10:Q10)</f>
        <v>3110</v>
      </c>
    </row>
    <row r="11" spans="1:23" ht="20.25" customHeight="1" x14ac:dyDescent="0.4">
      <c r="A11" s="189" t="s">
        <v>98</v>
      </c>
      <c r="B11" s="95" t="str">
        <f>VLOOKUP(A11,'Wettkampf 1'!$B$10:$C$45,2,FALSE)</f>
        <v>Rastdorf III</v>
      </c>
      <c r="C11" s="9">
        <f>VLOOKUP(A11,'Wettkampf 1'!$B$10:$D$45,3,FALSE)</f>
        <v>312.60000000000002</v>
      </c>
      <c r="D11" s="9">
        <f>VLOOKUP($A11,'2'!$B$10:$D$45,3,FALSE)</f>
        <v>313.5</v>
      </c>
      <c r="E11" s="9">
        <f>VLOOKUP($A11,'3'!$B$10:$D$45,3,FALSE)</f>
        <v>310.39999999999998</v>
      </c>
      <c r="F11" s="9">
        <f>VLOOKUP($A11,'4'!$B$10:$D$45,3,FALSE)</f>
        <v>313.39999999999998</v>
      </c>
      <c r="G11" s="9">
        <f>VLOOKUP($A11,'5'!$B$10:$D$45,3,FALSE)</f>
        <v>314.3</v>
      </c>
      <c r="H11" s="9">
        <f>VLOOKUP($A11,'6'!$B$10:$D$45,3,FALSE)</f>
        <v>311.8</v>
      </c>
      <c r="I11" s="9">
        <f>IF(J11 &gt; 0,K11/J11,0)</f>
        <v>312.66666666666669</v>
      </c>
      <c r="J11" s="9">
        <f>VLOOKUP(A11,Formelhilfe!$A$9:$H$44,8,FALSE)</f>
        <v>6</v>
      </c>
      <c r="K11" s="10">
        <f>SUM(C11:H11)</f>
        <v>1876</v>
      </c>
      <c r="L11" s="9">
        <f>VLOOKUP($A11,'7'!$B$10:$D$45,3,FALSE)</f>
        <v>310.5</v>
      </c>
      <c r="M11" s="9">
        <f>VLOOKUP($A11,'8'!$B$10:$D$45,3,FALSE)</f>
        <v>304.89999999999998</v>
      </c>
      <c r="N11" s="9">
        <f>VLOOKUP($A11,'9'!$B$10:$D$45,3,FALSE)</f>
        <v>305.60000000000002</v>
      </c>
      <c r="O11" s="9">
        <f>VLOOKUP($A11,'10'!$B$10:$D$45,3,FALSE)</f>
        <v>0</v>
      </c>
      <c r="P11" s="9">
        <f>VLOOKUP($A11,'11'!$B$10:$D$45,3,FALSE)</f>
        <v>312.5</v>
      </c>
      <c r="Q11" s="9">
        <f>VLOOKUP($A11,'12'!$B$10:$D$45,3,FALSE)</f>
        <v>0</v>
      </c>
      <c r="R11" s="10">
        <f>IF(S11 &gt;0,T11/S11,0)</f>
        <v>308.375</v>
      </c>
      <c r="S11" s="9">
        <f>VLOOKUP(A11,Formelhilfe!$A$9:$O$44,15,FALSE)</f>
        <v>4</v>
      </c>
      <c r="T11" s="10">
        <f>SUM(L11:Q11)</f>
        <v>1233.5</v>
      </c>
      <c r="U11" s="10">
        <f>IF(V11&gt;0,W11/V11,0)</f>
        <v>310.95</v>
      </c>
      <c r="V11" s="9">
        <f>VLOOKUP(A11,Formelhilfe!$A$9:$P$44,16,FALSE)</f>
        <v>10</v>
      </c>
      <c r="W11" s="11">
        <f>SUM(C11:H11,L11:Q11)</f>
        <v>3109.5</v>
      </c>
    </row>
    <row r="12" spans="1:23" ht="20.25" customHeight="1" x14ac:dyDescent="0.4">
      <c r="A12" s="189" t="s">
        <v>96</v>
      </c>
      <c r="B12" s="95" t="str">
        <f>VLOOKUP(A12,'Wettkampf 1'!$B$10:$C$45,2,FALSE)</f>
        <v>Rastdorf III</v>
      </c>
      <c r="C12" s="9">
        <f>VLOOKUP(A12,'Wettkampf 1'!$B$10:$D$45,3,FALSE)</f>
        <v>315.8</v>
      </c>
      <c r="D12" s="9">
        <f>VLOOKUP($A12,'2'!$B$10:$D$45,3,FALSE)</f>
        <v>309</v>
      </c>
      <c r="E12" s="9">
        <f>VLOOKUP($A12,'3'!$B$10:$D$45,3,FALSE)</f>
        <v>309.8</v>
      </c>
      <c r="F12" s="9">
        <f>VLOOKUP($A12,'4'!$B$10:$D$45,3,FALSE)</f>
        <v>306.89999999999998</v>
      </c>
      <c r="G12" s="9">
        <f>VLOOKUP($A12,'5'!$B$10:$D$45,3,FALSE)</f>
        <v>308.3</v>
      </c>
      <c r="H12" s="9">
        <f>VLOOKUP($A12,'6'!$B$10:$D$45,3,FALSE)</f>
        <v>312</v>
      </c>
      <c r="I12" s="9">
        <f>IF(J12 &gt; 0,K12/J12,0)</f>
        <v>310.3</v>
      </c>
      <c r="J12" s="9">
        <f>VLOOKUP(A12,Formelhilfe!$A$9:$H$44,8,FALSE)</f>
        <v>6</v>
      </c>
      <c r="K12" s="10">
        <f>SUM(C12:H12)</f>
        <v>1861.8</v>
      </c>
      <c r="L12" s="9">
        <f>VLOOKUP($A12,'7'!$B$10:$D$45,3,FALSE)</f>
        <v>310.10000000000002</v>
      </c>
      <c r="M12" s="9">
        <f>VLOOKUP($A12,'8'!$B$10:$D$45,3,FALSE)</f>
        <v>310.10000000000002</v>
      </c>
      <c r="N12" s="9">
        <f>VLOOKUP($A12,'9'!$B$10:$D$45,3,FALSE)</f>
        <v>312.39999999999998</v>
      </c>
      <c r="O12" s="9">
        <f>VLOOKUP($A12,'10'!$B$10:$D$45,3,FALSE)</f>
        <v>0</v>
      </c>
      <c r="P12" s="9">
        <f>VLOOKUP($A12,'11'!$B$10:$D$45,3,FALSE)</f>
        <v>310.2</v>
      </c>
      <c r="Q12" s="9">
        <f>VLOOKUP($A12,'12'!$B$10:$D$45,3,FALSE)</f>
        <v>0</v>
      </c>
      <c r="R12" s="10">
        <f>IF(S12 &gt;0,T12/S12,0)</f>
        <v>310.7</v>
      </c>
      <c r="S12" s="9">
        <f>VLOOKUP(A12,Formelhilfe!$A$9:$O$44,15,FALSE)</f>
        <v>4</v>
      </c>
      <c r="T12" s="10">
        <f>SUM(L12:Q12)</f>
        <v>1242.8</v>
      </c>
      <c r="U12" s="10">
        <f>IF(V12&gt;0,W12/V12,0)</f>
        <v>310.45999999999998</v>
      </c>
      <c r="V12" s="9">
        <f>VLOOKUP(A12,Formelhilfe!$A$9:$P$44,16,FALSE)</f>
        <v>10</v>
      </c>
      <c r="W12" s="11">
        <f>SUM(C12:H12,L12:Q12)</f>
        <v>3104.6</v>
      </c>
    </row>
    <row r="13" spans="1:23" ht="20.25" customHeight="1" x14ac:dyDescent="0.4">
      <c r="A13" s="189" t="s">
        <v>117</v>
      </c>
      <c r="B13" s="95" t="str">
        <f>VLOOKUP(A13,'Wettkampf 1'!$B$10:$C$45,2,FALSE)</f>
        <v>Spahnharrenstätte II</v>
      </c>
      <c r="C13" s="9">
        <f>VLOOKUP(A13,'Wettkampf 1'!$B$10:$D$45,3,FALSE)</f>
        <v>307</v>
      </c>
      <c r="D13" s="9">
        <f>VLOOKUP($A13,'2'!$B$10:$D$45,3,FALSE)</f>
        <v>313.5</v>
      </c>
      <c r="E13" s="9">
        <f>VLOOKUP($A13,'3'!$B$10:$D$45,3,FALSE)</f>
        <v>309.89999999999998</v>
      </c>
      <c r="F13" s="9">
        <f>VLOOKUP($A13,'4'!$B$10:$D$45,3,FALSE)</f>
        <v>310</v>
      </c>
      <c r="G13" s="9">
        <f>VLOOKUP($A13,'5'!$B$10:$D$45,3,FALSE)</f>
        <v>312</v>
      </c>
      <c r="H13" s="9">
        <f>VLOOKUP($A13,'6'!$B$10:$D$45,3,FALSE)</f>
        <v>313.7</v>
      </c>
      <c r="I13" s="9">
        <f>IF(J13 &gt; 0,K13/J13,0)</f>
        <v>311.01666666666671</v>
      </c>
      <c r="J13" s="9">
        <f>VLOOKUP(A13,Formelhilfe!$A$9:$H$44,8,FALSE)</f>
        <v>6</v>
      </c>
      <c r="K13" s="10">
        <f>SUM(C13:H13)</f>
        <v>1866.1000000000001</v>
      </c>
      <c r="L13" s="9">
        <f>VLOOKUP($A13,'7'!$B$10:$D$45,3,FALSE)</f>
        <v>308.60000000000002</v>
      </c>
      <c r="M13" s="9">
        <f>VLOOKUP($A13,'8'!$B$10:$D$45,3,FALSE)</f>
        <v>309.39999999999998</v>
      </c>
      <c r="N13" s="9">
        <f>VLOOKUP($A13,'9'!$B$10:$D$45,3,FALSE)</f>
        <v>310.3</v>
      </c>
      <c r="O13" s="9">
        <f>VLOOKUP($A13,'10'!$B$10:$D$45,3,FALSE)</f>
        <v>0</v>
      </c>
      <c r="P13" s="9">
        <f>VLOOKUP($A13,'11'!$B$10:$D$45,3,FALSE)</f>
        <v>308.10000000000002</v>
      </c>
      <c r="Q13" s="9">
        <f>VLOOKUP($A13,'12'!$B$10:$D$45,3,FALSE)</f>
        <v>0</v>
      </c>
      <c r="R13" s="10">
        <f>IF(S13 &gt;0,T13/S13,0)</f>
        <v>309.10000000000002</v>
      </c>
      <c r="S13" s="9">
        <f>VLOOKUP(A13,Formelhilfe!$A$9:$O$44,15,FALSE)</f>
        <v>4</v>
      </c>
      <c r="T13" s="10">
        <f>SUM(L13:Q13)</f>
        <v>1236.4000000000001</v>
      </c>
      <c r="U13" s="10">
        <f>IF(V13&gt;0,W13/V13,0)</f>
        <v>310.25000000000006</v>
      </c>
      <c r="V13" s="9">
        <f>VLOOKUP(A13,Formelhilfe!$A$9:$P$44,16,FALSE)</f>
        <v>10</v>
      </c>
      <c r="W13" s="11">
        <f>SUM(C13:H13,L13:Q13)</f>
        <v>3102.5000000000005</v>
      </c>
    </row>
    <row r="14" spans="1:23" ht="20.25" customHeight="1" x14ac:dyDescent="0.4">
      <c r="A14" s="189" t="s">
        <v>106</v>
      </c>
      <c r="B14" s="95" t="str">
        <f>VLOOKUP(A14,'Wettkampf 1'!$B$10:$C$45,2,FALSE)</f>
        <v>Esterwegen III</v>
      </c>
      <c r="C14" s="9">
        <f>VLOOKUP(A14,'Wettkampf 1'!$B$10:$D$45,3,FALSE)</f>
        <v>310.79999999999995</v>
      </c>
      <c r="D14" s="9">
        <f>VLOOKUP($A14,'2'!$B$10:$D$45,3,FALSE)</f>
        <v>308.39999999999998</v>
      </c>
      <c r="E14" s="9">
        <f>VLOOKUP($A14,'3'!$B$10:$D$45,3,FALSE)</f>
        <v>310.60000000000002</v>
      </c>
      <c r="F14" s="9">
        <f>VLOOKUP($A14,'4'!$B$10:$D$45,3,FALSE)</f>
        <v>312.7</v>
      </c>
      <c r="G14" s="9">
        <f>VLOOKUP($A14,'5'!$B$10:$D$45,3,FALSE)</f>
        <v>311.89999999999998</v>
      </c>
      <c r="H14" s="9">
        <f>VLOOKUP($A14,'6'!$B$10:$D$45,3,FALSE)</f>
        <v>308.5</v>
      </c>
      <c r="I14" s="9">
        <f>IF(J14 &gt; 0,K14/J14,0)</f>
        <v>310.48333333333335</v>
      </c>
      <c r="J14" s="9">
        <f>VLOOKUP(A14,Formelhilfe!$A$9:$H$44,8,FALSE)</f>
        <v>6</v>
      </c>
      <c r="K14" s="10">
        <f>SUM(C14:H14)</f>
        <v>1862.9</v>
      </c>
      <c r="L14" s="9">
        <f>VLOOKUP($A14,'7'!$B$10:$D$45,3,FALSE)</f>
        <v>306.2</v>
      </c>
      <c r="M14" s="9">
        <f>VLOOKUP($A14,'8'!$B$10:$D$45,3,FALSE)</f>
        <v>308.60000000000002</v>
      </c>
      <c r="N14" s="9">
        <f>VLOOKUP($A14,'9'!$B$10:$D$45,3,FALSE)</f>
        <v>308.3</v>
      </c>
      <c r="O14" s="9">
        <f>VLOOKUP($A14,'10'!$B$10:$D$45,3,FALSE)</f>
        <v>0</v>
      </c>
      <c r="P14" s="9">
        <f>VLOOKUP($A14,'11'!$B$10:$D$45,3,FALSE)</f>
        <v>312.5</v>
      </c>
      <c r="Q14" s="9">
        <f>VLOOKUP($A14,'12'!$B$10:$D$45,3,FALSE)</f>
        <v>0</v>
      </c>
      <c r="R14" s="10">
        <f>IF(S14 &gt;0,T14/S14,0)</f>
        <v>308.89999999999998</v>
      </c>
      <c r="S14" s="9">
        <f>VLOOKUP(A14,Formelhilfe!$A$9:$O$44,15,FALSE)</f>
        <v>4</v>
      </c>
      <c r="T14" s="10">
        <f>SUM(L14:Q14)</f>
        <v>1235.5999999999999</v>
      </c>
      <c r="U14" s="10">
        <f>IF(V14&gt;0,W14/V14,0)</f>
        <v>309.85000000000002</v>
      </c>
      <c r="V14" s="9">
        <f>VLOOKUP(A14,Formelhilfe!$A$9:$P$44,16,FALSE)</f>
        <v>10</v>
      </c>
      <c r="W14" s="11">
        <f>SUM(C14:H14,L14:Q14)</f>
        <v>3098.5</v>
      </c>
    </row>
    <row r="15" spans="1:23" ht="20.25" customHeight="1" x14ac:dyDescent="0.4">
      <c r="A15" s="189" t="s">
        <v>113</v>
      </c>
      <c r="B15" s="95" t="str">
        <f>VLOOKUP(A15,'Wettkampf 1'!$B$10:$C$45,2,FALSE)</f>
        <v>Börgerwald II</v>
      </c>
      <c r="C15" s="9">
        <f>VLOOKUP(A15,'Wettkampf 1'!$B$10:$D$45,3,FALSE)</f>
        <v>306.3</v>
      </c>
      <c r="D15" s="9">
        <f>VLOOKUP($A15,'2'!$B$10:$D$45,3,FALSE)</f>
        <v>309.3</v>
      </c>
      <c r="E15" s="9">
        <f>VLOOKUP($A15,'3'!$B$10:$D$45,3,FALSE)</f>
        <v>307.8</v>
      </c>
      <c r="F15" s="9">
        <f>VLOOKUP($A15,'4'!$B$10:$D$45,3,FALSE)</f>
        <v>310.5</v>
      </c>
      <c r="G15" s="9">
        <f>VLOOKUP($A15,'5'!$B$10:$D$45,3,FALSE)</f>
        <v>311.3</v>
      </c>
      <c r="H15" s="9">
        <f>VLOOKUP($A15,'6'!$B$10:$D$45,3,FALSE)</f>
        <v>311.10000000000002</v>
      </c>
      <c r="I15" s="9">
        <f>IF(J15 &gt; 0,K15/J15,0)</f>
        <v>309.38333333333338</v>
      </c>
      <c r="J15" s="9">
        <f>VLOOKUP(A15,Formelhilfe!$A$9:$H$44,8,FALSE)</f>
        <v>6</v>
      </c>
      <c r="K15" s="10">
        <f>SUM(C15:H15)</f>
        <v>1856.3000000000002</v>
      </c>
      <c r="L15" s="9">
        <f>VLOOKUP($A15,'7'!$B$10:$D$45,3,FALSE)</f>
        <v>306.39999999999998</v>
      </c>
      <c r="M15" s="9">
        <f>VLOOKUP($A15,'8'!$B$10:$D$45,3,FALSE)</f>
        <v>310.5</v>
      </c>
      <c r="N15" s="9">
        <f>VLOOKUP($A15,'9'!$B$10:$D$45,3,FALSE)</f>
        <v>312</v>
      </c>
      <c r="O15" s="9">
        <f>VLOOKUP($A15,'10'!$B$10:$D$45,3,FALSE)</f>
        <v>0</v>
      </c>
      <c r="P15" s="9">
        <f>VLOOKUP($A15,'11'!$B$10:$D$45,3,FALSE)</f>
        <v>312</v>
      </c>
      <c r="Q15" s="9">
        <f>VLOOKUP($A15,'12'!$B$10:$D$45,3,FALSE)</f>
        <v>0</v>
      </c>
      <c r="R15" s="10">
        <f>IF(S15 &gt;0,T15/S15,0)</f>
        <v>310.22500000000002</v>
      </c>
      <c r="S15" s="9">
        <f>VLOOKUP(A15,Formelhilfe!$A$9:$O$44,15,FALSE)</f>
        <v>4</v>
      </c>
      <c r="T15" s="10">
        <f>SUM(L15:Q15)</f>
        <v>1240.9000000000001</v>
      </c>
      <c r="U15" s="10">
        <f>IF(V15&gt;0,W15/V15,0)</f>
        <v>309.72000000000003</v>
      </c>
      <c r="V15" s="9">
        <f>VLOOKUP(A15,Formelhilfe!$A$9:$P$44,16,FALSE)</f>
        <v>10</v>
      </c>
      <c r="W15" s="11">
        <f>SUM(C15:H15,L15:Q15)</f>
        <v>3097.2000000000003</v>
      </c>
    </row>
    <row r="16" spans="1:23" ht="20.25" customHeight="1" x14ac:dyDescent="0.4">
      <c r="A16" s="189" t="s">
        <v>112</v>
      </c>
      <c r="B16" s="95" t="str">
        <f>VLOOKUP(A16,'Wettkampf 1'!$B$10:$C$45,2,FALSE)</f>
        <v>Börgerwald II</v>
      </c>
      <c r="C16" s="9">
        <f>VLOOKUP(A16,'Wettkampf 1'!$B$10:$D$45,3,FALSE)</f>
        <v>308.89999999999998</v>
      </c>
      <c r="D16" s="9">
        <f>VLOOKUP($A16,'2'!$B$10:$D$45,3,FALSE)</f>
        <v>309</v>
      </c>
      <c r="E16" s="9">
        <f>VLOOKUP($A16,'3'!$B$10:$D$45,3,FALSE)</f>
        <v>308.3</v>
      </c>
      <c r="F16" s="9">
        <f>VLOOKUP($A16,'4'!$B$10:$D$45,3,FALSE)</f>
        <v>303.3</v>
      </c>
      <c r="G16" s="9">
        <f>VLOOKUP($A16,'5'!$B$10:$D$45,3,FALSE)</f>
        <v>309.10000000000002</v>
      </c>
      <c r="H16" s="9">
        <f>VLOOKUP($A16,'6'!$B$10:$D$45,3,FALSE)</f>
        <v>306.5</v>
      </c>
      <c r="I16" s="9">
        <f>IF(J16 &gt; 0,K16/J16,0)</f>
        <v>307.51666666666665</v>
      </c>
      <c r="J16" s="9">
        <f>VLOOKUP(A16,Formelhilfe!$A$9:$H$44,8,FALSE)</f>
        <v>6</v>
      </c>
      <c r="K16" s="10">
        <f>SUM(C16:H16)</f>
        <v>1845.1</v>
      </c>
      <c r="L16" s="9">
        <f>VLOOKUP($A16,'7'!$B$10:$D$45,3,FALSE)</f>
        <v>308.8</v>
      </c>
      <c r="M16" s="9">
        <f>VLOOKUP($A16,'8'!$B$10:$D$45,3,FALSE)</f>
        <v>310</v>
      </c>
      <c r="N16" s="9">
        <f>VLOOKUP($A16,'9'!$B$10:$D$45,3,FALSE)</f>
        <v>309.60000000000002</v>
      </c>
      <c r="O16" s="9">
        <f>VLOOKUP($A16,'10'!$B$10:$D$45,3,FALSE)</f>
        <v>0</v>
      </c>
      <c r="P16" s="9">
        <f>VLOOKUP($A16,'11'!$B$10:$D$45,3,FALSE)</f>
        <v>313.60000000000002</v>
      </c>
      <c r="Q16" s="9">
        <f>VLOOKUP($A16,'12'!$B$10:$D$45,3,FALSE)</f>
        <v>0</v>
      </c>
      <c r="R16" s="10">
        <f>IF(S16 &gt;0,T16/S16,0)</f>
        <v>310.5</v>
      </c>
      <c r="S16" s="9">
        <f>VLOOKUP(A16,Formelhilfe!$A$9:$O$44,15,FALSE)</f>
        <v>4</v>
      </c>
      <c r="T16" s="10">
        <f>SUM(L16:Q16)</f>
        <v>1242</v>
      </c>
      <c r="U16" s="10">
        <f>IF(V16&gt;0,W16/V16,0)</f>
        <v>308.70999999999998</v>
      </c>
      <c r="V16" s="9">
        <f>VLOOKUP(A16,Formelhilfe!$A$9:$P$44,16,FALSE)</f>
        <v>10</v>
      </c>
      <c r="W16" s="11">
        <f>SUM(C16:H16,L16:Q16)</f>
        <v>3087.1</v>
      </c>
    </row>
    <row r="17" spans="1:45" ht="20.25" customHeight="1" x14ac:dyDescent="0.4">
      <c r="A17" s="189" t="s">
        <v>115</v>
      </c>
      <c r="B17" s="95" t="str">
        <f>VLOOKUP(A17,'Wettkampf 1'!$B$10:$C$45,2,FALSE)</f>
        <v>Börgerwald II</v>
      </c>
      <c r="C17" s="9">
        <f>VLOOKUP(A17,'Wettkampf 1'!$B$10:$D$45,3,FALSE)</f>
        <v>307.39999999999998</v>
      </c>
      <c r="D17" s="9">
        <f>VLOOKUP($A17,'2'!$B$10:$D$45,3,FALSE)</f>
        <v>304.10000000000002</v>
      </c>
      <c r="E17" s="9">
        <f>VLOOKUP($A17,'3'!$B$10:$D$45,3,FALSE)</f>
        <v>310.8</v>
      </c>
      <c r="F17" s="9">
        <f>VLOOKUP($A17,'4'!$B$10:$D$45,3,FALSE)</f>
        <v>307.8</v>
      </c>
      <c r="G17" s="9">
        <f>VLOOKUP($A17,'5'!$B$10:$D$45,3,FALSE)</f>
        <v>306.8</v>
      </c>
      <c r="H17" s="9">
        <f>VLOOKUP($A17,'6'!$B$10:$D$45,3,FALSE)</f>
        <v>305.60000000000002</v>
      </c>
      <c r="I17" s="9">
        <f>IF(J17 &gt; 0,K17/J17,0)</f>
        <v>307.08333333333331</v>
      </c>
      <c r="J17" s="9">
        <f>VLOOKUP(A17,Formelhilfe!$A$9:$H$44,8,FALSE)</f>
        <v>6</v>
      </c>
      <c r="K17" s="10">
        <f>SUM(C17:H17)</f>
        <v>1842.5</v>
      </c>
      <c r="L17" s="9">
        <f>VLOOKUP($A17,'7'!$B$10:$D$45,3,FALSE)</f>
        <v>306.39999999999998</v>
      </c>
      <c r="M17" s="9">
        <f>VLOOKUP($A17,'8'!$B$10:$D$45,3,FALSE)</f>
        <v>309.2</v>
      </c>
      <c r="N17" s="9">
        <f>VLOOKUP($A17,'9'!$B$10:$D$45,3,FALSE)</f>
        <v>307.3</v>
      </c>
      <c r="O17" s="9">
        <f>VLOOKUP($A17,'10'!$B$10:$D$45,3,FALSE)</f>
        <v>0</v>
      </c>
      <c r="P17" s="9">
        <f>VLOOKUP($A17,'11'!$B$10:$D$45,3,FALSE)</f>
        <v>316.10000000000002</v>
      </c>
      <c r="Q17" s="9">
        <f>VLOOKUP($A17,'12'!$B$10:$D$45,3,FALSE)</f>
        <v>0</v>
      </c>
      <c r="R17" s="10">
        <f>IF(S17 &gt;0,T17/S17,0)</f>
        <v>309.75</v>
      </c>
      <c r="S17" s="9">
        <f>VLOOKUP(A17,Formelhilfe!$A$9:$O$44,15,FALSE)</f>
        <v>4</v>
      </c>
      <c r="T17" s="10">
        <f>SUM(L17:Q17)</f>
        <v>1239</v>
      </c>
      <c r="U17" s="10">
        <f>IF(V17&gt;0,W17/V17,0)</f>
        <v>308.14999999999998</v>
      </c>
      <c r="V17" s="9">
        <f>VLOOKUP(A17,Formelhilfe!$A$9:$P$44,16,FALSE)</f>
        <v>10</v>
      </c>
      <c r="W17" s="11">
        <f>SUM(C17:H17,L17:Q17)</f>
        <v>3081.5</v>
      </c>
    </row>
    <row r="18" spans="1:45" ht="20.25" customHeight="1" x14ac:dyDescent="0.4">
      <c r="A18" s="189" t="s">
        <v>90</v>
      </c>
      <c r="B18" s="95" t="str">
        <f>VLOOKUP(A18,'Wettkampf 1'!$B$10:$C$45,2,FALSE)</f>
        <v>Neuvrees I</v>
      </c>
      <c r="C18" s="9">
        <f>VLOOKUP(A18,'Wettkampf 1'!$B$10:$D$45,3,FALSE)</f>
        <v>304.2</v>
      </c>
      <c r="D18" s="9">
        <f>VLOOKUP($A18,'2'!$B$10:$D$45,3,FALSE)</f>
        <v>307</v>
      </c>
      <c r="E18" s="9">
        <f>VLOOKUP($A18,'3'!$B$10:$D$45,3,FALSE)</f>
        <v>305.7</v>
      </c>
      <c r="F18" s="9">
        <f>VLOOKUP($A18,'4'!$B$10:$D$45,3,FALSE)</f>
        <v>305.2</v>
      </c>
      <c r="G18" s="9">
        <f>VLOOKUP($A18,'5'!$B$10:$D$45,3,FALSE)</f>
        <v>308.10000000000002</v>
      </c>
      <c r="H18" s="9">
        <f>VLOOKUP($A18,'6'!$B$10:$D$45,3,FALSE)</f>
        <v>309.2</v>
      </c>
      <c r="I18" s="9">
        <f>IF(J18 &gt; 0,K18/J18,0)</f>
        <v>306.56666666666672</v>
      </c>
      <c r="J18" s="9">
        <f>VLOOKUP(A18,Formelhilfe!$A$9:$H$44,8,FALSE)</f>
        <v>6</v>
      </c>
      <c r="K18" s="10">
        <f>SUM(C18:H18)</f>
        <v>1839.4000000000003</v>
      </c>
      <c r="L18" s="9">
        <f>VLOOKUP($A18,'7'!$B$10:$D$45,3,FALSE)</f>
        <v>307.2</v>
      </c>
      <c r="M18" s="9">
        <f>VLOOKUP($A18,'8'!$B$10:$D$45,3,FALSE)</f>
        <v>310.3</v>
      </c>
      <c r="N18" s="9">
        <f>VLOOKUP($A18,'9'!$B$10:$D$45,3,FALSE)</f>
        <v>306.60000000000002</v>
      </c>
      <c r="O18" s="9">
        <f>VLOOKUP($A18,'10'!$B$10:$D$45,3,FALSE)</f>
        <v>0</v>
      </c>
      <c r="P18" s="9">
        <f>VLOOKUP($A18,'11'!$B$10:$D$45,3,FALSE)</f>
        <v>309.7</v>
      </c>
      <c r="Q18" s="9">
        <f>VLOOKUP($A18,'12'!$B$10:$D$45,3,FALSE)</f>
        <v>0</v>
      </c>
      <c r="R18" s="10">
        <f>IF(S18 &gt;0,T18/S18,0)</f>
        <v>308.45</v>
      </c>
      <c r="S18" s="9">
        <f>VLOOKUP(A18,Formelhilfe!$A$9:$O$44,15,FALSE)</f>
        <v>4</v>
      </c>
      <c r="T18" s="10">
        <f>SUM(L18:Q18)</f>
        <v>1233.8</v>
      </c>
      <c r="U18" s="10">
        <f>IF(V18&gt;0,W18/V18,0)</f>
        <v>307.32000000000005</v>
      </c>
      <c r="V18" s="9">
        <f>VLOOKUP(A18,Formelhilfe!$A$9:$P$44,16,FALSE)</f>
        <v>10</v>
      </c>
      <c r="W18" s="11">
        <f>SUM(C18:H18,L18:Q18)</f>
        <v>3073.2000000000003</v>
      </c>
    </row>
    <row r="19" spans="1:45" ht="20.25" customHeight="1" x14ac:dyDescent="0.4">
      <c r="A19" s="189" t="s">
        <v>100</v>
      </c>
      <c r="B19" s="95" t="str">
        <f>VLOOKUP(A19,'Wettkampf 1'!$B$10:$C$45,2,FALSE)</f>
        <v>Börger II</v>
      </c>
      <c r="C19" s="9">
        <f>VLOOKUP(A19,'Wettkampf 1'!$B$10:$D$45,3,FALSE)</f>
        <v>307.39999999999998</v>
      </c>
      <c r="D19" s="9">
        <f>VLOOKUP($A19,'2'!$B$10:$D$45,3,FALSE)</f>
        <v>304.8</v>
      </c>
      <c r="E19" s="9">
        <f>VLOOKUP($A19,'3'!$B$10:$D$45,3,FALSE)</f>
        <v>304.10000000000002</v>
      </c>
      <c r="F19" s="9">
        <f>VLOOKUP($A19,'4'!$B$10:$D$45,3,FALSE)</f>
        <v>304.8</v>
      </c>
      <c r="G19" s="9">
        <f>VLOOKUP($A19,'5'!$B$10:$D$45,3,FALSE)</f>
        <v>307.89999999999998</v>
      </c>
      <c r="H19" s="9">
        <f>VLOOKUP($A19,'6'!$B$10:$D$45,3,FALSE)</f>
        <v>308.7</v>
      </c>
      <c r="I19" s="9">
        <f>IF(J19 &gt; 0,K19/J19,0)</f>
        <v>306.28333333333336</v>
      </c>
      <c r="J19" s="9">
        <f>VLOOKUP(A19,Formelhilfe!$A$9:$H$44,8,FALSE)</f>
        <v>6</v>
      </c>
      <c r="K19" s="10">
        <f>SUM(C19:H19)</f>
        <v>1837.7</v>
      </c>
      <c r="L19" s="9">
        <f>VLOOKUP($A19,'7'!$B$10:$D$45,3,FALSE)</f>
        <v>305.10000000000002</v>
      </c>
      <c r="M19" s="9">
        <f>VLOOKUP($A19,'8'!$B$10:$D$45,3,FALSE)</f>
        <v>304.60000000000002</v>
      </c>
      <c r="N19" s="9">
        <f>VLOOKUP($A19,'9'!$B$10:$D$45,3,FALSE)</f>
        <v>301.7</v>
      </c>
      <c r="O19" s="9">
        <f>VLOOKUP($A19,'10'!$B$10:$D$45,3,FALSE)</f>
        <v>0</v>
      </c>
      <c r="P19" s="9">
        <f>VLOOKUP($A19,'11'!$B$10:$D$45,3,FALSE)</f>
        <v>308.8</v>
      </c>
      <c r="Q19" s="9">
        <f>VLOOKUP($A19,'12'!$B$10:$D$45,3,FALSE)</f>
        <v>0</v>
      </c>
      <c r="R19" s="10">
        <f>IF(S19 &gt;0,T19/S19,0)</f>
        <v>305.05</v>
      </c>
      <c r="S19" s="9">
        <f>VLOOKUP(A19,Formelhilfe!$A$9:$O$44,15,FALSE)</f>
        <v>4</v>
      </c>
      <c r="T19" s="10">
        <f>SUM(L19:Q19)</f>
        <v>1220.2</v>
      </c>
      <c r="U19" s="10">
        <f>IF(V19&gt;0,W19/V19,0)</f>
        <v>305.79000000000002</v>
      </c>
      <c r="V19" s="9">
        <f>VLOOKUP(A19,Formelhilfe!$A$9:$P$44,16,FALSE)</f>
        <v>10</v>
      </c>
      <c r="W19" s="11">
        <f>SUM(C19:H19,L19:Q19)</f>
        <v>3057.9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9" t="s">
        <v>104</v>
      </c>
      <c r="B20" s="95" t="str">
        <f>VLOOKUP(A20,'Wettkampf 1'!$B$10:$C$45,2,FALSE)</f>
        <v>Börger II</v>
      </c>
      <c r="C20" s="9">
        <f>VLOOKUP(A20,'Wettkampf 1'!$B$10:$D$45,3,FALSE)</f>
        <v>308.3</v>
      </c>
      <c r="D20" s="9">
        <f>VLOOKUP($A20,'2'!$B$10:$D$45,3,FALSE)</f>
        <v>303.5</v>
      </c>
      <c r="E20" s="9">
        <f>VLOOKUP($A20,'3'!$B$10:$D$45,3,FALSE)</f>
        <v>305.39999999999998</v>
      </c>
      <c r="F20" s="9">
        <f>VLOOKUP($A20,'4'!$B$10:$D$45,3,FALSE)</f>
        <v>306.10000000000002</v>
      </c>
      <c r="G20" s="9">
        <f>VLOOKUP($A20,'5'!$B$10:$D$45,3,FALSE)</f>
        <v>307.5</v>
      </c>
      <c r="H20" s="9">
        <f>VLOOKUP($A20,'6'!$B$10:$D$45,3,FALSE)</f>
        <v>309.10000000000002</v>
      </c>
      <c r="I20" s="9">
        <f>IF(J20 &gt; 0,K20/J20,0)</f>
        <v>306.65000000000003</v>
      </c>
      <c r="J20" s="9">
        <f>VLOOKUP(A20,Formelhilfe!$A$9:$H$44,8,FALSE)</f>
        <v>6</v>
      </c>
      <c r="K20" s="10">
        <f>SUM(C20:H20)</f>
        <v>1839.9</v>
      </c>
      <c r="L20" s="9">
        <f>VLOOKUP($A20,'7'!$B$10:$D$45,3,FALSE)</f>
        <v>299.60000000000002</v>
      </c>
      <c r="M20" s="9">
        <f>VLOOKUP($A20,'8'!$B$10:$D$45,3,FALSE)</f>
        <v>307.89999999999998</v>
      </c>
      <c r="N20" s="9">
        <f>VLOOKUP($A20,'9'!$B$10:$D$45,3,FALSE)</f>
        <v>308.60000000000002</v>
      </c>
      <c r="O20" s="9">
        <f>VLOOKUP($A20,'10'!$B$10:$D$45,3,FALSE)</f>
        <v>0</v>
      </c>
      <c r="P20" s="9">
        <f>VLOOKUP($A20,'11'!$B$10:$D$45,3,FALSE)</f>
        <v>301.60000000000002</v>
      </c>
      <c r="Q20" s="9">
        <f>VLOOKUP($A20,'12'!$B$10:$D$45,3,FALSE)</f>
        <v>0</v>
      </c>
      <c r="R20" s="10">
        <f>IF(S20 &gt;0,T20/S20,0)</f>
        <v>304.42500000000001</v>
      </c>
      <c r="S20" s="9">
        <f>VLOOKUP(A20,Formelhilfe!$A$9:$O$44,15,FALSE)</f>
        <v>4</v>
      </c>
      <c r="T20" s="10">
        <f>SUM(L20:Q20)</f>
        <v>1217.7</v>
      </c>
      <c r="U20" s="10">
        <f>IF(V20&gt;0,W20/V20,0)</f>
        <v>305.76</v>
      </c>
      <c r="V20" s="9">
        <f>VLOOKUP(A20,Formelhilfe!$A$9:$P$44,16,FALSE)</f>
        <v>10</v>
      </c>
      <c r="W20" s="11">
        <f>SUM(C20:H20,L20:Q20)</f>
        <v>3057.6</v>
      </c>
    </row>
    <row r="21" spans="1:45" ht="20.25" customHeight="1" x14ac:dyDescent="0.4">
      <c r="A21" s="189" t="s">
        <v>89</v>
      </c>
      <c r="B21" s="95" t="str">
        <f>VLOOKUP(A21,'Wettkampf 1'!$B$10:$C$45,2,FALSE)</f>
        <v>Neuvrees I</v>
      </c>
      <c r="C21" s="9">
        <f>VLOOKUP(A21,'Wettkampf 1'!$B$10:$D$45,3,FALSE)</f>
        <v>312.60000000000002</v>
      </c>
      <c r="D21" s="9">
        <f>VLOOKUP($A21,'2'!$B$10:$D$45,3,FALSE)</f>
        <v>304.2</v>
      </c>
      <c r="E21" s="9">
        <f>VLOOKUP($A21,'3'!$B$10:$D$45,3,FALSE)</f>
        <v>293.39999999999998</v>
      </c>
      <c r="F21" s="9">
        <f>VLOOKUP($A21,'4'!$B$10:$D$45,3,FALSE)</f>
        <v>301.60000000000002</v>
      </c>
      <c r="G21" s="9">
        <f>VLOOKUP($A21,'5'!$B$10:$D$45,3,FALSE)</f>
        <v>308.8</v>
      </c>
      <c r="H21" s="9">
        <f>VLOOKUP($A21,'6'!$B$10:$D$45,3,FALSE)</f>
        <v>311.60000000000002</v>
      </c>
      <c r="I21" s="9">
        <f>IF(J21 &gt; 0,K21/J21,0)</f>
        <v>305.36666666666662</v>
      </c>
      <c r="J21" s="9">
        <f>VLOOKUP(A21,Formelhilfe!$A$9:$H$44,8,FALSE)</f>
        <v>6</v>
      </c>
      <c r="K21" s="10">
        <f>SUM(C21:H21)</f>
        <v>1832.1999999999998</v>
      </c>
      <c r="L21" s="9">
        <f>VLOOKUP($A21,'7'!$B$10:$D$45,3,FALSE)</f>
        <v>305.8</v>
      </c>
      <c r="M21" s="9">
        <f>VLOOKUP($A21,'8'!$B$10:$D$45,3,FALSE)</f>
        <v>295.8</v>
      </c>
      <c r="N21" s="9">
        <f>VLOOKUP($A21,'9'!$B$10:$D$45,3,FALSE)</f>
        <v>306.3</v>
      </c>
      <c r="O21" s="9">
        <f>VLOOKUP($A21,'10'!$B$10:$D$45,3,FALSE)</f>
        <v>0</v>
      </c>
      <c r="P21" s="9">
        <f>VLOOKUP($A21,'11'!$B$10:$D$45,3,FALSE)</f>
        <v>307.10000000000002</v>
      </c>
      <c r="Q21" s="9">
        <f>VLOOKUP($A21,'12'!$B$10:$D$45,3,FALSE)</f>
        <v>0</v>
      </c>
      <c r="R21" s="10">
        <f>IF(S21 &gt;0,T21/S21,0)</f>
        <v>303.75</v>
      </c>
      <c r="S21" s="9">
        <f>VLOOKUP(A21,Formelhilfe!$A$9:$O$44,15,FALSE)</f>
        <v>4</v>
      </c>
      <c r="T21" s="10">
        <f>SUM(L21:Q21)</f>
        <v>1215</v>
      </c>
      <c r="U21" s="10">
        <f>IF(V21&gt;0,W21/V21,0)</f>
        <v>304.72000000000003</v>
      </c>
      <c r="V21" s="9">
        <f>VLOOKUP(A21,Formelhilfe!$A$9:$P$44,16,FALSE)</f>
        <v>10</v>
      </c>
      <c r="W21" s="11">
        <f>SUM(C21:H21,L21:Q21)</f>
        <v>3047.2000000000003</v>
      </c>
    </row>
    <row r="22" spans="1:45" ht="20.25" customHeight="1" x14ac:dyDescent="0.4">
      <c r="A22" s="189" t="s">
        <v>92</v>
      </c>
      <c r="B22" s="95" t="str">
        <f>VLOOKUP(A22,'Wettkampf 1'!$B$10:$C$45,2,FALSE)</f>
        <v>Neuvrees I</v>
      </c>
      <c r="C22" s="9">
        <f>VLOOKUP(A22,'Wettkampf 1'!$B$10:$D$45,3,FALSE)</f>
        <v>304.5</v>
      </c>
      <c r="D22" s="9">
        <f>VLOOKUP($A22,'2'!$B$10:$D$45,3,FALSE)</f>
        <v>295.7</v>
      </c>
      <c r="E22" s="9">
        <f>VLOOKUP($A22,'3'!$B$10:$D$45,3,FALSE)</f>
        <v>302.89999999999998</v>
      </c>
      <c r="F22" s="9">
        <f>VLOOKUP($A22,'4'!$B$10:$D$45,3,FALSE)</f>
        <v>304.7</v>
      </c>
      <c r="G22" s="9">
        <f>VLOOKUP($A22,'5'!$B$10:$D$45,3,FALSE)</f>
        <v>303</v>
      </c>
      <c r="H22" s="9">
        <f>VLOOKUP($A22,'6'!$B$10:$D$45,3,FALSE)</f>
        <v>303.3</v>
      </c>
      <c r="I22" s="9">
        <f>IF(J22 &gt; 0,K22/J22,0)</f>
        <v>302.34999999999997</v>
      </c>
      <c r="J22" s="9">
        <f>VLOOKUP(A22,Formelhilfe!$A$9:$H$44,8,FALSE)</f>
        <v>6</v>
      </c>
      <c r="K22" s="10">
        <f>SUM(C22:H22)</f>
        <v>1814.1</v>
      </c>
      <c r="L22" s="9">
        <f>VLOOKUP($A22,'7'!$B$10:$D$45,3,FALSE)</f>
        <v>302.3</v>
      </c>
      <c r="M22" s="9">
        <f>VLOOKUP($A22,'8'!$B$10:$D$45,3,FALSE)</f>
        <v>306.10000000000002</v>
      </c>
      <c r="N22" s="9">
        <f>VLOOKUP($A22,'9'!$B$10:$D$45,3,FALSE)</f>
        <v>301.5</v>
      </c>
      <c r="O22" s="9">
        <f>VLOOKUP($A22,'10'!$B$10:$D$45,3,FALSE)</f>
        <v>0</v>
      </c>
      <c r="P22" s="9">
        <f>VLOOKUP($A22,'11'!$B$10:$D$45,3,FALSE)</f>
        <v>309</v>
      </c>
      <c r="Q22" s="9">
        <f>VLOOKUP($A22,'12'!$B$10:$D$45,3,FALSE)</f>
        <v>0</v>
      </c>
      <c r="R22" s="10">
        <f>IF(S22 &gt;0,T22/S22,0)</f>
        <v>304.72500000000002</v>
      </c>
      <c r="S22" s="9">
        <f>VLOOKUP(A22,Formelhilfe!$A$9:$O$44,15,FALSE)</f>
        <v>4</v>
      </c>
      <c r="T22" s="10">
        <f>SUM(L22:Q22)</f>
        <v>1218.9000000000001</v>
      </c>
      <c r="U22" s="10">
        <f>IF(V22&gt;0,W22/V22,0)</f>
        <v>303.3</v>
      </c>
      <c r="V22" s="9">
        <f>VLOOKUP(A22,Formelhilfe!$A$9:$P$44,16,FALSE)</f>
        <v>10</v>
      </c>
      <c r="W22" s="11">
        <f>SUM(C22:H22,L22:Q22)</f>
        <v>3033</v>
      </c>
    </row>
    <row r="23" spans="1:45" ht="20.25" customHeight="1" x14ac:dyDescent="0.4">
      <c r="A23" s="189" t="s">
        <v>102</v>
      </c>
      <c r="B23" s="95" t="str">
        <f>VLOOKUP(A23,'Wettkampf 1'!$B$10:$C$45,2,FALSE)</f>
        <v>Börger II</v>
      </c>
      <c r="C23" s="9">
        <f>VLOOKUP(A23,'Wettkampf 1'!$B$10:$D$45,3,FALSE)</f>
        <v>305.7</v>
      </c>
      <c r="D23" s="9">
        <f>VLOOKUP($A23,'2'!$B$10:$D$45,3,FALSE)</f>
        <v>299.8</v>
      </c>
      <c r="E23" s="9">
        <f>VLOOKUP($A23,'3'!$B$10:$D$45,3,FALSE)</f>
        <v>308.7</v>
      </c>
      <c r="F23" s="9">
        <f>VLOOKUP($A23,'4'!$B$10:$D$45,3,FALSE)</f>
        <v>303.7</v>
      </c>
      <c r="G23" s="9">
        <f>VLOOKUP($A23,'5'!$B$10:$D$45,3,FALSE)</f>
        <v>304.8</v>
      </c>
      <c r="H23" s="9">
        <f>VLOOKUP($A23,'6'!$B$10:$D$45,3,FALSE)</f>
        <v>309.3</v>
      </c>
      <c r="I23" s="9">
        <f>IF(J23 &gt; 0,K23/J23,0)</f>
        <v>305.33333333333331</v>
      </c>
      <c r="J23" s="9">
        <f>VLOOKUP(A23,Formelhilfe!$A$9:$H$44,8,FALSE)</f>
        <v>6</v>
      </c>
      <c r="K23" s="10">
        <f>SUM(C23:H23)</f>
        <v>1832</v>
      </c>
      <c r="L23" s="9">
        <f>VLOOKUP($A23,'7'!$B$10:$D$45,3,FALSE)</f>
        <v>298.2</v>
      </c>
      <c r="M23" s="9">
        <f>VLOOKUP($A23,'8'!$B$10:$D$45,3,FALSE)</f>
        <v>302.8</v>
      </c>
      <c r="N23" s="9">
        <f>VLOOKUP($A23,'9'!$B$10:$D$45,3,FALSE)</f>
        <v>296.8</v>
      </c>
      <c r="O23" s="9">
        <f>VLOOKUP($A23,'10'!$B$10:$D$45,3,FALSE)</f>
        <v>0</v>
      </c>
      <c r="P23" s="9">
        <f>VLOOKUP($A23,'11'!$B$10:$D$45,3,FALSE)</f>
        <v>299.8</v>
      </c>
      <c r="Q23" s="9">
        <f>VLOOKUP($A23,'12'!$B$10:$D$45,3,FALSE)</f>
        <v>0</v>
      </c>
      <c r="R23" s="10">
        <f>IF(S23 &gt;0,T23/S23,0)</f>
        <v>299.39999999999998</v>
      </c>
      <c r="S23" s="9">
        <f>VLOOKUP(A23,Formelhilfe!$A$9:$O$44,15,FALSE)</f>
        <v>4</v>
      </c>
      <c r="T23" s="10">
        <f>SUM(L23:Q23)</f>
        <v>1197.5999999999999</v>
      </c>
      <c r="U23" s="10">
        <f>IF(V23&gt;0,W23/V23,0)</f>
        <v>302.96000000000004</v>
      </c>
      <c r="V23" s="9">
        <f>VLOOKUP(A23,Formelhilfe!$A$9:$P$44,16,FALSE)</f>
        <v>10</v>
      </c>
      <c r="W23" s="11">
        <f>SUM(C23:H23,L23:Q23)</f>
        <v>3029.6000000000004</v>
      </c>
    </row>
    <row r="24" spans="1:45" ht="20.25" customHeight="1" x14ac:dyDescent="0.4">
      <c r="A24" s="189" t="s">
        <v>114</v>
      </c>
      <c r="B24" s="95" t="str">
        <f>VLOOKUP(A24,'Wettkampf 1'!$B$10:$C$45,2,FALSE)</f>
        <v>Börgerwald II</v>
      </c>
      <c r="C24" s="9">
        <f>VLOOKUP(A24,'Wettkampf 1'!$B$10:$D$45,3,FALSE)</f>
        <v>305.8</v>
      </c>
      <c r="D24" s="9">
        <f>VLOOKUP($A24,'2'!$B$10:$D$45,3,FALSE)</f>
        <v>304.5</v>
      </c>
      <c r="E24" s="9">
        <f>VLOOKUP($A24,'3'!$B$10:$D$45,3,FALSE)</f>
        <v>300.3</v>
      </c>
      <c r="F24" s="9">
        <f>VLOOKUP($A24,'4'!$B$10:$D$45,3,FALSE)</f>
        <v>307.7</v>
      </c>
      <c r="G24" s="9">
        <f>VLOOKUP($A24,'5'!$B$10:$D$45,3,FALSE)</f>
        <v>302.3</v>
      </c>
      <c r="H24" s="9">
        <f>VLOOKUP($A24,'6'!$B$10:$D$45,3,FALSE)</f>
        <v>304.3</v>
      </c>
      <c r="I24" s="9">
        <f>IF(J24 &gt; 0,K24/J24,0)</f>
        <v>304.14999999999998</v>
      </c>
      <c r="J24" s="9">
        <f>VLOOKUP(A24,Formelhilfe!$A$9:$H$44,8,FALSE)</f>
        <v>6</v>
      </c>
      <c r="K24" s="10">
        <f>SUM(C24:H24)</f>
        <v>1824.8999999999999</v>
      </c>
      <c r="L24" s="9">
        <f>VLOOKUP($A24,'7'!$B$10:$D$45,3,FALSE)</f>
        <v>297</v>
      </c>
      <c r="M24" s="9">
        <f>VLOOKUP($A24,'8'!$B$10:$D$45,3,FALSE)</f>
        <v>301.2</v>
      </c>
      <c r="N24" s="9">
        <f>VLOOKUP($A24,'9'!$B$10:$D$45,3,FALSE)</f>
        <v>302.5</v>
      </c>
      <c r="O24" s="9">
        <f>VLOOKUP($A24,'10'!$B$10:$D$45,3,FALSE)</f>
        <v>0</v>
      </c>
      <c r="P24" s="9">
        <f>VLOOKUP($A24,'11'!$B$10:$D$45,3,FALSE)</f>
        <v>301.7</v>
      </c>
      <c r="Q24" s="9">
        <f>VLOOKUP($A24,'12'!$B$10:$D$45,3,FALSE)</f>
        <v>0</v>
      </c>
      <c r="R24" s="10">
        <f>IF(S24 &gt;0,T24/S24,0)</f>
        <v>300.60000000000002</v>
      </c>
      <c r="S24" s="9">
        <f>VLOOKUP(A24,Formelhilfe!$A$9:$O$44,15,FALSE)</f>
        <v>4</v>
      </c>
      <c r="T24" s="10">
        <f>SUM(L24:Q24)</f>
        <v>1202.4000000000001</v>
      </c>
      <c r="U24" s="10">
        <f>IF(V24&gt;0,W24/V24,0)</f>
        <v>302.7299999999999</v>
      </c>
      <c r="V24" s="9">
        <f>VLOOKUP(A24,Formelhilfe!$A$9:$P$44,16,FALSE)</f>
        <v>10</v>
      </c>
      <c r="W24" s="11">
        <f>SUM(C24:H24,L24:Q24)</f>
        <v>3027.2999999999993</v>
      </c>
    </row>
    <row r="25" spans="1:45" ht="20.25" customHeight="1" x14ac:dyDescent="0.4">
      <c r="A25" s="189" t="s">
        <v>118</v>
      </c>
      <c r="B25" s="95" t="str">
        <f>VLOOKUP(A25,'Wettkampf 1'!$B$10:$C$45,2,FALSE)</f>
        <v>Spahnharrenstätte II</v>
      </c>
      <c r="C25" s="9">
        <f>VLOOKUP(A25,'Wettkampf 1'!$B$10:$D$45,3,FALSE)</f>
        <v>311.10000000000002</v>
      </c>
      <c r="D25" s="9">
        <f>VLOOKUP($A25,'2'!$B$10:$D$45,3,FALSE)</f>
        <v>312.60000000000002</v>
      </c>
      <c r="E25" s="9">
        <f>VLOOKUP($A25,'3'!$B$10:$D$45,3,FALSE)</f>
        <v>313</v>
      </c>
      <c r="F25" s="9">
        <f>VLOOKUP($A25,'4'!$B$10:$D$45,3,FALSE)</f>
        <v>312.89999999999998</v>
      </c>
      <c r="G25" s="9">
        <f>VLOOKUP($A25,'5'!$B$10:$D$45,3,FALSE)</f>
        <v>314.10000000000002</v>
      </c>
      <c r="H25" s="9">
        <f>VLOOKUP($A25,'6'!$B$10:$D$45,3,FALSE)</f>
        <v>310.7</v>
      </c>
      <c r="I25" s="9">
        <f>IF(J25 &gt; 0,K25/J25,0)</f>
        <v>312.39999999999998</v>
      </c>
      <c r="J25" s="9">
        <f>VLOOKUP(A25,Formelhilfe!$A$9:$H$44,8,FALSE)</f>
        <v>6</v>
      </c>
      <c r="K25" s="10">
        <f>SUM(C25:H25)</f>
        <v>1874.3999999999999</v>
      </c>
      <c r="L25" s="9">
        <f>VLOOKUP($A25,'7'!$B$10:$D$45,3,FALSE)</f>
        <v>310.5</v>
      </c>
      <c r="M25" s="9">
        <f>VLOOKUP($A25,'8'!$B$10:$D$45,3,FALSE)</f>
        <v>314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311.3</v>
      </c>
      <c r="Q25" s="9">
        <f>VLOOKUP($A25,'12'!$B$10:$D$45,3,FALSE)</f>
        <v>0</v>
      </c>
      <c r="R25" s="10">
        <f>IF(S25 &gt;0,T25/S25,0)</f>
        <v>311.93333333333334</v>
      </c>
      <c r="S25" s="9">
        <f>VLOOKUP(A25,Formelhilfe!$A$9:$O$44,15,FALSE)</f>
        <v>3</v>
      </c>
      <c r="T25" s="10">
        <f>SUM(L25:Q25)</f>
        <v>935.8</v>
      </c>
      <c r="U25" s="10">
        <f>IF(V25&gt;0,W25/V25,0)</f>
        <v>312.24444444444441</v>
      </c>
      <c r="V25" s="9">
        <f>VLOOKUP(A25,Formelhilfe!$A$9:$P$44,16,FALSE)</f>
        <v>9</v>
      </c>
      <c r="W25" s="11">
        <f>SUM(C25:H25,L25:Q25)</f>
        <v>2810.2</v>
      </c>
    </row>
    <row r="26" spans="1:45" ht="20.25" customHeight="1" x14ac:dyDescent="0.4">
      <c r="A26" s="189" t="s">
        <v>101</v>
      </c>
      <c r="B26" s="95" t="str">
        <f>VLOOKUP(A26,'Wettkampf 1'!$B$10:$C$45,2,FALSE)</f>
        <v>Börger II</v>
      </c>
      <c r="C26" s="9">
        <f>VLOOKUP(A26,'Wettkampf 1'!$B$10:$D$45,3,FALSE)</f>
        <v>310.3</v>
      </c>
      <c r="D26" s="9">
        <f>VLOOKUP($A26,'2'!$B$10:$D$45,3,FALSE)</f>
        <v>301.5</v>
      </c>
      <c r="E26" s="9">
        <f>VLOOKUP($A26,'3'!$B$10:$D$45,3,FALSE)</f>
        <v>304.10000000000002</v>
      </c>
      <c r="F26" s="9">
        <f>VLOOKUP($A26,'4'!$B$10:$D$45,3,FALSE)</f>
        <v>301.7</v>
      </c>
      <c r="G26" s="9">
        <f>VLOOKUP($A26,'5'!$B$10:$D$45,3,FALSE)</f>
        <v>311.3</v>
      </c>
      <c r="H26" s="9">
        <f>VLOOKUP($A26,'6'!$B$10:$D$45,3,FALSE)</f>
        <v>304.5</v>
      </c>
      <c r="I26" s="9">
        <f>IF(J26 &gt; 0,K26/J26,0)</f>
        <v>305.56666666666666</v>
      </c>
      <c r="J26" s="9">
        <f>VLOOKUP(A26,Formelhilfe!$A$9:$H$44,8,FALSE)</f>
        <v>6</v>
      </c>
      <c r="K26" s="10">
        <f>SUM(C26:H26)</f>
        <v>1833.3999999999999</v>
      </c>
      <c r="L26" s="9">
        <f>VLOOKUP($A26,'7'!$B$10:$D$45,3,FALSE)</f>
        <v>303.7</v>
      </c>
      <c r="M26" s="9">
        <f>VLOOKUP($A26,'8'!$B$10:$D$45,3,FALSE)</f>
        <v>0</v>
      </c>
      <c r="N26" s="9">
        <f>VLOOKUP($A26,'9'!$B$10:$D$45,3,FALSE)</f>
        <v>304</v>
      </c>
      <c r="O26" s="9">
        <f>VLOOKUP($A26,'10'!$B$10:$D$45,3,FALSE)</f>
        <v>0</v>
      </c>
      <c r="P26" s="9">
        <f>VLOOKUP($A26,'11'!$B$10:$D$45,3,FALSE)</f>
        <v>310.5</v>
      </c>
      <c r="Q26" s="9">
        <f>VLOOKUP($A26,'12'!$B$10:$D$45,3,FALSE)</f>
        <v>0</v>
      </c>
      <c r="R26" s="10">
        <f>IF(S26 &gt;0,T26/S26,0)</f>
        <v>306.06666666666666</v>
      </c>
      <c r="S26" s="9">
        <f>VLOOKUP(A26,Formelhilfe!$A$9:$O$44,15,FALSE)</f>
        <v>3</v>
      </c>
      <c r="T26" s="10">
        <f>SUM(L26:Q26)</f>
        <v>918.2</v>
      </c>
      <c r="U26" s="10">
        <f>IF(V26&gt;0,W26/V26,0)</f>
        <v>305.73333333333335</v>
      </c>
      <c r="V26" s="9">
        <f>VLOOKUP(A26,Formelhilfe!$A$9:$P$44,16,FALSE)</f>
        <v>9</v>
      </c>
      <c r="W26" s="11">
        <f>SUM(C26:H26,L26:Q26)</f>
        <v>2751.6</v>
      </c>
    </row>
    <row r="27" spans="1:45" ht="20.25" customHeight="1" x14ac:dyDescent="0.4">
      <c r="A27" s="189" t="s">
        <v>103</v>
      </c>
      <c r="B27" s="95" t="str">
        <f>VLOOKUP(A27,'Wettkampf 1'!$B$10:$C$45,2,FALSE)</f>
        <v>Börger II</v>
      </c>
      <c r="C27" s="9">
        <f>VLOOKUP(A27,'Wettkampf 1'!$B$10:$D$45,3,FALSE)</f>
        <v>309.60000000000002</v>
      </c>
      <c r="D27" s="9">
        <f>VLOOKUP($A27,'2'!$B$10:$D$45,3,FALSE)</f>
        <v>301.5</v>
      </c>
      <c r="E27" s="9">
        <f>VLOOKUP($A27,'3'!$B$10:$D$45,3,FALSE)</f>
        <v>307.3</v>
      </c>
      <c r="F27" s="9">
        <f>VLOOKUP($A27,'4'!$B$10:$D$45,3,FALSE)</f>
        <v>302.5</v>
      </c>
      <c r="G27" s="9">
        <f>VLOOKUP($A27,'5'!$B$10:$D$45,3,FALSE)</f>
        <v>304.7</v>
      </c>
      <c r="H27" s="9">
        <f>VLOOKUP($A27,'6'!$B$10:$D$45,3,FALSE)</f>
        <v>0</v>
      </c>
      <c r="I27" s="9">
        <f>IF(J27 &gt; 0,K27/J27,0)</f>
        <v>305.12</v>
      </c>
      <c r="J27" s="9">
        <f>VLOOKUP(A27,Formelhilfe!$A$9:$H$44,8,FALSE)</f>
        <v>5</v>
      </c>
      <c r="K27" s="10">
        <f>SUM(C27:H27)</f>
        <v>1525.6000000000001</v>
      </c>
      <c r="L27" s="9">
        <f>VLOOKUP($A27,'7'!$B$10:$D$45,3,FALSE)</f>
        <v>303.10000000000002</v>
      </c>
      <c r="M27" s="9">
        <f>VLOOKUP($A27,'8'!$B$10:$D$45,3,FALSE)</f>
        <v>304.89999999999998</v>
      </c>
      <c r="N27" s="9">
        <f>VLOOKUP($A27,'9'!$B$10:$D$45,3,FALSE)</f>
        <v>307.5</v>
      </c>
      <c r="O27" s="9">
        <f>VLOOKUP($A27,'10'!$B$10:$D$45,3,FALSE)</f>
        <v>0</v>
      </c>
      <c r="P27" s="9">
        <f>VLOOKUP($A27,'11'!$B$10:$D$45,3,FALSE)</f>
        <v>305.10000000000002</v>
      </c>
      <c r="Q27" s="9">
        <f>VLOOKUP($A27,'12'!$B$10:$D$45,3,FALSE)</f>
        <v>0</v>
      </c>
      <c r="R27" s="10">
        <f>IF(S27 &gt;0,T27/S27,0)</f>
        <v>305.14999999999998</v>
      </c>
      <c r="S27" s="9">
        <f>VLOOKUP(A27,Formelhilfe!$A$9:$O$44,15,FALSE)</f>
        <v>4</v>
      </c>
      <c r="T27" s="10">
        <f>SUM(L27:Q27)</f>
        <v>1220.5999999999999</v>
      </c>
      <c r="U27" s="10">
        <f>IF(V27&gt;0,W27/V27,0)</f>
        <v>305.13333333333338</v>
      </c>
      <c r="V27" s="9">
        <f>VLOOKUP(A27,Formelhilfe!$A$9:$P$44,16,FALSE)</f>
        <v>9</v>
      </c>
      <c r="W27" s="11">
        <f>SUM(C27:H27,L27:Q27)</f>
        <v>2746.2000000000003</v>
      </c>
    </row>
    <row r="28" spans="1:45" ht="20.25" customHeight="1" x14ac:dyDescent="0.4">
      <c r="A28" s="189" t="s">
        <v>126</v>
      </c>
      <c r="B28" s="95" t="str">
        <f>VLOOKUP(A28,'Wettkampf 1'!$B$10:$C$45,2,FALSE)</f>
        <v>Spahnharrenstätte II</v>
      </c>
      <c r="C28" s="9">
        <f>VLOOKUP(A28,'Wettkampf 1'!$B$10:$D$45,3,FALSE)</f>
        <v>0</v>
      </c>
      <c r="D28" s="9">
        <f>VLOOKUP($A28,'2'!$B$10:$D$45,3,FALSE)</f>
        <v>286.5</v>
      </c>
      <c r="E28" s="9">
        <f>VLOOKUP($A28,'3'!$B$10:$D$45,3,FALSE)</f>
        <v>0</v>
      </c>
      <c r="F28" s="9">
        <f>VLOOKUP($A28,'4'!$B$10:$D$45,3,FALSE)</f>
        <v>291.8</v>
      </c>
      <c r="G28" s="9">
        <f>VLOOKUP($A28,'5'!$B$10:$D$45,3,FALSE)</f>
        <v>297.3</v>
      </c>
      <c r="H28" s="9">
        <f>VLOOKUP($A28,'6'!$B$10:$D$45,3,FALSE)</f>
        <v>0</v>
      </c>
      <c r="I28" s="9">
        <f>IF(J28 &gt; 0,K28/J28,0)</f>
        <v>291.86666666666662</v>
      </c>
      <c r="J28" s="9">
        <f>VLOOKUP(A28,Formelhilfe!$A$9:$H$44,8,FALSE)</f>
        <v>3</v>
      </c>
      <c r="K28" s="10">
        <f>SUM(C28:H28)</f>
        <v>875.59999999999991</v>
      </c>
      <c r="L28" s="9">
        <f>VLOOKUP($A28,'7'!$B$10:$D$45,3,FALSE)</f>
        <v>295.10000000000002</v>
      </c>
      <c r="M28" s="9">
        <f>VLOOKUP($A28,'8'!$B$10:$D$45,3,FALSE)</f>
        <v>284.3</v>
      </c>
      <c r="N28" s="9">
        <f>VLOOKUP($A28,'9'!$B$10:$D$45,3,FALSE)</f>
        <v>274.10000000000002</v>
      </c>
      <c r="O28" s="9">
        <f>VLOOKUP($A28,'10'!$B$10:$D$45,3,FALSE)</f>
        <v>0</v>
      </c>
      <c r="P28" s="9">
        <f>VLOOKUP($A28,'11'!$B$10:$D$45,3,FALSE)</f>
        <v>299.7</v>
      </c>
      <c r="Q28" s="9">
        <f>VLOOKUP($A28,'12'!$B$10:$D$45,3,FALSE)</f>
        <v>0</v>
      </c>
      <c r="R28" s="10">
        <f>IF(S28 &gt;0,T28/S28,0)</f>
        <v>288.3</v>
      </c>
      <c r="S28" s="9">
        <f>VLOOKUP(A28,Formelhilfe!$A$9:$O$44,15,FALSE)</f>
        <v>4</v>
      </c>
      <c r="T28" s="10">
        <f>SUM(L28:Q28)</f>
        <v>1153.2</v>
      </c>
      <c r="U28" s="10">
        <f>IF(V28&gt;0,W28/V28,0)</f>
        <v>289.82857142857142</v>
      </c>
      <c r="V28" s="9">
        <f>VLOOKUP(A28,Formelhilfe!$A$9:$P$44,16,FALSE)</f>
        <v>7</v>
      </c>
      <c r="W28" s="11">
        <f>SUM(C28:H28,L28:Q28)</f>
        <v>2028.8</v>
      </c>
    </row>
    <row r="29" spans="1:45" ht="20.25" customHeight="1" x14ac:dyDescent="0.4">
      <c r="A29" s="189" t="s">
        <v>110</v>
      </c>
      <c r="B29" s="95" t="str">
        <f>VLOOKUP(A29,'Wettkampf 1'!$B$10:$C$45,2,FALSE)</f>
        <v>Esterwegen III</v>
      </c>
      <c r="C29" s="9">
        <f>VLOOKUP(A29,'Wettkampf 1'!$B$10:$D$45,3,FALSE)</f>
        <v>301.5</v>
      </c>
      <c r="D29" s="9">
        <f>VLOOKUP($A29,'2'!$B$10:$D$45,3,FALSE)</f>
        <v>310.39999999999998</v>
      </c>
      <c r="E29" s="9">
        <f>VLOOKUP($A29,'3'!$B$10:$D$45,3,FALSE)</f>
        <v>300.8</v>
      </c>
      <c r="F29" s="9">
        <f>VLOOKUP($A29,'4'!$B$10:$D$45,3,FALSE)</f>
        <v>304.3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304.25</v>
      </c>
      <c r="J29" s="9">
        <f>VLOOKUP(A29,Formelhilfe!$A$9:$H$44,8,FALSE)</f>
        <v>4</v>
      </c>
      <c r="K29" s="10">
        <f>SUM(C29:H29)</f>
        <v>1217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303.3</v>
      </c>
      <c r="O29" s="9">
        <f>VLOOKUP($A29,'10'!$B$10:$D$45,3,FALSE)</f>
        <v>0</v>
      </c>
      <c r="P29" s="9">
        <f>VLOOKUP($A29,'11'!$B$10:$D$45,3,FALSE)</f>
        <v>305.10000000000002</v>
      </c>
      <c r="Q29" s="9">
        <f>VLOOKUP($A29,'12'!$B$10:$D$45,3,FALSE)</f>
        <v>0</v>
      </c>
      <c r="R29" s="10">
        <f>IF(S29 &gt;0,T29/S29,0)</f>
        <v>304.20000000000005</v>
      </c>
      <c r="S29" s="9">
        <f>VLOOKUP(A29,Formelhilfe!$A$9:$O$44,15,FALSE)</f>
        <v>2</v>
      </c>
      <c r="T29" s="10">
        <f>SUM(L29:Q29)</f>
        <v>608.40000000000009</v>
      </c>
      <c r="U29" s="10">
        <f>IF(V29&gt;0,W29/V29,0)</f>
        <v>304.23333333333335</v>
      </c>
      <c r="V29" s="9">
        <f>VLOOKUP(A29,Formelhilfe!$A$9:$P$44,16,FALSE)</f>
        <v>6</v>
      </c>
      <c r="W29" s="11">
        <f>SUM(C29:H29,L29:Q29)</f>
        <v>1825.4</v>
      </c>
    </row>
    <row r="30" spans="1:45" ht="20.25" customHeight="1" x14ac:dyDescent="0.4">
      <c r="A30" s="189" t="s">
        <v>139</v>
      </c>
      <c r="B30" s="95" t="str">
        <f>VLOOKUP(A30,'Wettkampf 1'!$B$10:$C$45,2,FALSE)</f>
        <v>Spahnharrenstätte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298.89999999999998</v>
      </c>
      <c r="H30" s="9">
        <f>VLOOKUP($A30,'6'!$B$10:$D$45,3,FALSE)</f>
        <v>295.3</v>
      </c>
      <c r="I30" s="9">
        <f>IF(J30 &gt; 0,K30/J30,0)</f>
        <v>297.10000000000002</v>
      </c>
      <c r="J30" s="9">
        <f>VLOOKUP(A30,Formelhilfe!$A$9:$H$44,8,FALSE)</f>
        <v>2</v>
      </c>
      <c r="K30" s="10">
        <f>SUM(C30:H30)</f>
        <v>594.20000000000005</v>
      </c>
      <c r="L30" s="9">
        <f>VLOOKUP($A30,'7'!$B$10:$D$45,3,FALSE)</f>
        <v>299.60000000000002</v>
      </c>
      <c r="M30" s="9">
        <f>VLOOKUP($A30,'8'!$B$10:$D$45,3,FALSE)</f>
        <v>304</v>
      </c>
      <c r="N30" s="9">
        <f>VLOOKUP($A30,'9'!$B$10:$D$45,3,FALSE)</f>
        <v>298.2</v>
      </c>
      <c r="O30" s="9">
        <f>VLOOKUP($A30,'10'!$B$10:$D$45,3,FALSE)</f>
        <v>0</v>
      </c>
      <c r="P30" s="9">
        <f>VLOOKUP($A30,'11'!$B$10:$D$45,3,FALSE)</f>
        <v>295.89999999999998</v>
      </c>
      <c r="Q30" s="9">
        <f>VLOOKUP($A30,'12'!$B$10:$D$45,3,FALSE)</f>
        <v>0</v>
      </c>
      <c r="R30" s="10">
        <f>IF(S30 &gt;0,T30/S30,0)</f>
        <v>299.42499999999995</v>
      </c>
      <c r="S30" s="9">
        <f>VLOOKUP(A30,Formelhilfe!$A$9:$O$44,15,FALSE)</f>
        <v>4</v>
      </c>
      <c r="T30" s="10">
        <f>SUM(L30:Q30)</f>
        <v>1197.6999999999998</v>
      </c>
      <c r="U30" s="10">
        <f>IF(V30&gt;0,W30/V30,0)</f>
        <v>298.65000000000003</v>
      </c>
      <c r="V30" s="9">
        <f>VLOOKUP(A30,Formelhilfe!$A$9:$P$44,16,FALSE)</f>
        <v>6</v>
      </c>
      <c r="W30" s="11">
        <f>SUM(C30:H30,L30:Q30)</f>
        <v>1791.9</v>
      </c>
    </row>
    <row r="31" spans="1:45" ht="20.25" customHeight="1" x14ac:dyDescent="0.4">
      <c r="A31" s="189" t="s">
        <v>105</v>
      </c>
      <c r="B31" s="95" t="str">
        <f>VLOOKUP(A31,'Wettkampf 1'!$B$10:$C$45,2,FALSE)</f>
        <v>Esterwegen III</v>
      </c>
      <c r="C31" s="9">
        <f>VLOOKUP(A31,'Wettkampf 1'!$B$10:$D$45,3,FALSE)</f>
        <v>298.7</v>
      </c>
      <c r="D31" s="9">
        <f>VLOOKUP($A31,'2'!$B$10:$D$45,3,FALSE)</f>
        <v>296.39999999999998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304.60000000000002</v>
      </c>
      <c r="H31" s="9">
        <f>VLOOKUP($A31,'6'!$B$10:$D$45,3,FALSE)</f>
        <v>298.89999999999998</v>
      </c>
      <c r="I31" s="9">
        <f>IF(J31 &gt; 0,K31/J31,0)</f>
        <v>299.64999999999998</v>
      </c>
      <c r="J31" s="9">
        <f>VLOOKUP(A31,Formelhilfe!$A$9:$H$44,8,FALSE)</f>
        <v>4</v>
      </c>
      <c r="K31" s="10">
        <f>SUM(C31:H31)</f>
        <v>1198.5999999999999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299.64999999999998</v>
      </c>
      <c r="V31" s="9">
        <f>VLOOKUP(A31,Formelhilfe!$A$9:$P$44,16,FALSE)</f>
        <v>4</v>
      </c>
      <c r="W31" s="11">
        <f>SUM(C31:H31,L31:Q31)</f>
        <v>1198.5999999999999</v>
      </c>
    </row>
    <row r="32" spans="1:45" ht="20.25" customHeight="1" x14ac:dyDescent="0.4">
      <c r="A32" s="189" t="s">
        <v>125</v>
      </c>
      <c r="B32" s="95" t="str">
        <f>VLOOKUP(A32,'Wettkampf 1'!$B$10:$C$45,2,FALSE)</f>
        <v>Börgerwald 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290.3</v>
      </c>
      <c r="G32" s="9">
        <f>VLOOKUP($A32,'5'!$B$10:$D$45,3,FALSE)</f>
        <v>287.89999999999998</v>
      </c>
      <c r="H32" s="9">
        <f>VLOOKUP($A32,'6'!$B$10:$D$45,3,FALSE)</f>
        <v>287</v>
      </c>
      <c r="I32" s="9">
        <f>IF(J32 &gt; 0,K32/J32,0)</f>
        <v>288.40000000000003</v>
      </c>
      <c r="J32" s="9">
        <f>VLOOKUP(A32,Formelhilfe!$A$9:$H$44,8,FALSE)</f>
        <v>3</v>
      </c>
      <c r="K32" s="10">
        <f>SUM(C32:H32)</f>
        <v>865.2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304.89999999999998</v>
      </c>
      <c r="Q32" s="9">
        <f>VLOOKUP($A32,'12'!$B$10:$D$45,3,FALSE)</f>
        <v>0</v>
      </c>
      <c r="R32" s="10">
        <f>IF(S32 &gt;0,T32/S32,0)</f>
        <v>304.89999999999998</v>
      </c>
      <c r="S32" s="9">
        <f>VLOOKUP(A32,Formelhilfe!$A$9:$O$44,15,FALSE)</f>
        <v>1</v>
      </c>
      <c r="T32" s="10">
        <f>SUM(L32:Q32)</f>
        <v>304.89999999999998</v>
      </c>
      <c r="U32" s="10">
        <f>IF(V32&gt;0,W32/V32,0)</f>
        <v>292.52499999999998</v>
      </c>
      <c r="V32" s="9">
        <f>VLOOKUP(A32,Formelhilfe!$A$9:$P$44,16,FALSE)</f>
        <v>4</v>
      </c>
      <c r="W32" s="11">
        <f>SUM(C32:H32,L32:Q32)</f>
        <v>1170.0999999999999</v>
      </c>
    </row>
    <row r="33" spans="1:23" ht="20.25" customHeight="1" x14ac:dyDescent="0.4">
      <c r="A33" s="189" t="s">
        <v>109</v>
      </c>
      <c r="B33" s="95" t="str">
        <f>VLOOKUP(A33,'Wettkampf 1'!$B$10:$C$45,2,FALSE)</f>
        <v>Esterwegen III</v>
      </c>
      <c r="C33" s="9">
        <f>VLOOKUP(A33,'Wettkampf 1'!$B$10:$D$45,3,FALSE)</f>
        <v>305.89999999999998</v>
      </c>
      <c r="D33" s="9">
        <f>VLOOKUP($A33,'2'!$B$10:$D$45,3,FALSE)</f>
        <v>305.10000000000002</v>
      </c>
      <c r="E33" s="9">
        <f>VLOOKUP($A33,'3'!$B$10:$D$45,3,FALSE)</f>
        <v>309.3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306.76666666666665</v>
      </c>
      <c r="J33" s="9">
        <f>VLOOKUP(A33,Formelhilfe!$A$9:$H$44,8,FALSE)</f>
        <v>3</v>
      </c>
      <c r="K33" s="10">
        <f>SUM(C33:H33)</f>
        <v>920.3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306.76666666666665</v>
      </c>
      <c r="V33" s="9">
        <f>VLOOKUP(A33,Formelhilfe!$A$9:$P$44,16,FALSE)</f>
        <v>3</v>
      </c>
      <c r="W33" s="11">
        <f>SUM(C33:H33,L33:Q33)</f>
        <v>920.3</v>
      </c>
    </row>
    <row r="34" spans="1:23" ht="20.25" customHeight="1" x14ac:dyDescent="0.4">
      <c r="A34" s="189" t="s">
        <v>138</v>
      </c>
      <c r="B34" s="95" t="str">
        <f>VLOOKUP(A34,'Wettkampf 1'!$B$10:$C$45,2,FALSE)</f>
        <v>Rastdorf III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317.89999999999998</v>
      </c>
      <c r="M34" s="9">
        <f>VLOOKUP($A34,'8'!$B$10:$D$45,3,FALSE)</f>
        <v>314.39999999999998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316.14999999999998</v>
      </c>
      <c r="S34" s="9">
        <f>VLOOKUP(A34,Formelhilfe!$A$9:$O$44,15,FALSE)</f>
        <v>2</v>
      </c>
      <c r="T34" s="10">
        <f>SUM(L34:Q34)</f>
        <v>632.29999999999995</v>
      </c>
      <c r="U34" s="10">
        <f>IF(V34&gt;0,W34/V34,0)</f>
        <v>316.14999999999998</v>
      </c>
      <c r="V34" s="9">
        <f>VLOOKUP(A34,Formelhilfe!$A$9:$P$44,16,FALSE)</f>
        <v>2</v>
      </c>
      <c r="W34" s="11">
        <f>SUM(C34:H34,L34:Q34)</f>
        <v>632.29999999999995</v>
      </c>
    </row>
    <row r="35" spans="1:23" ht="20.25" customHeight="1" x14ac:dyDescent="0.4">
      <c r="A35" s="189" t="s">
        <v>116</v>
      </c>
      <c r="B35" s="95" t="str">
        <f>VLOOKUP(A35,'Wettkampf 1'!$B$10:$C$45,2,FALSE)</f>
        <v>Börgerwald II</v>
      </c>
      <c r="C35" s="9">
        <f>VLOOKUP(A35,'Wettkampf 1'!$B$10:$D$45,3,FALSE)</f>
        <v>302.2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302.2</v>
      </c>
      <c r="J35" s="9">
        <f>VLOOKUP(A35,Formelhilfe!$A$9:$H$44,8,FALSE)</f>
        <v>1</v>
      </c>
      <c r="K35" s="10">
        <f>SUM(C35:H35)</f>
        <v>302.2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302.2</v>
      </c>
      <c r="V35" s="9">
        <f>VLOOKUP(A35,Formelhilfe!$A$9:$P$44,16,FALSE)</f>
        <v>1</v>
      </c>
      <c r="W35" s="11">
        <f>SUM(C35:H35,L35:Q35)</f>
        <v>302.2</v>
      </c>
    </row>
    <row r="36" spans="1:23" ht="20.25" customHeight="1" x14ac:dyDescent="0.4">
      <c r="A36" s="189" t="s">
        <v>140</v>
      </c>
      <c r="B36" s="95" t="str">
        <f>VLOOKUP(A36,'Wettkampf 1'!$B$10:$C$45,2,FALSE)</f>
        <v>Börgerwald 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259.60000000000002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259.60000000000002</v>
      </c>
      <c r="S36" s="9">
        <f>VLOOKUP(A36,Formelhilfe!$A$9:$O$44,15,FALSE)</f>
        <v>1</v>
      </c>
      <c r="T36" s="10">
        <f>SUM(L36:Q36)</f>
        <v>259.60000000000002</v>
      </c>
      <c r="U36" s="10">
        <f>IF(V36&gt;0,W36/V36,0)</f>
        <v>259.60000000000002</v>
      </c>
      <c r="V36" s="9">
        <f>VLOOKUP(A36,Formelhilfe!$A$9:$P$44,16,FALSE)</f>
        <v>1</v>
      </c>
      <c r="W36" s="11">
        <f>SUM(C36:H36,L36:Q36)</f>
        <v>259.60000000000002</v>
      </c>
    </row>
    <row r="37" spans="1:23" ht="20.25" customHeight="1" x14ac:dyDescent="0.4">
      <c r="A37" s="189" t="s">
        <v>94</v>
      </c>
      <c r="B37" s="95" t="str">
        <f>VLOOKUP(A37,'Wettkampf 1'!$B$10:$C$45,2,FALSE)</f>
        <v>Neuvrees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Neuvrees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0</v>
      </c>
      <c r="M2" s="13">
        <f>IF('11'!$D2&gt;0,1,0)</f>
        <v>1</v>
      </c>
      <c r="N2" s="13">
        <f>IF('12'!$D2&gt;0,1,0)</f>
        <v>0</v>
      </c>
      <c r="O2" s="13">
        <f>SUM(I2:N2)</f>
        <v>4</v>
      </c>
      <c r="P2" s="13">
        <f>O2+H2</f>
        <v>10</v>
      </c>
      <c r="S2" s="13" t="s">
        <v>17</v>
      </c>
      <c r="T2" s="13" t="s">
        <v>13</v>
      </c>
      <c r="U2" s="13" t="s">
        <v>59</v>
      </c>
    </row>
    <row r="3" spans="1:21" x14ac:dyDescent="0.3">
      <c r="A3" s="13" t="str">
        <f>'Wettkampf 1'!B3</f>
        <v>Rastdorf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0</v>
      </c>
      <c r="M3" s="13">
        <f>IF('11'!$D3&gt;0,1,0)</f>
        <v>1</v>
      </c>
      <c r="N3" s="13">
        <f>IF('12'!$D3&gt;0,1,0)</f>
        <v>0</v>
      </c>
      <c r="O3" s="13">
        <f t="shared" ref="O3:O44" si="1">SUM(I3:N3)</f>
        <v>4</v>
      </c>
      <c r="P3" s="13">
        <f t="shared" ref="P3:P7" si="2">O3+H3</f>
        <v>10</v>
      </c>
      <c r="S3" s="13" t="s">
        <v>18</v>
      </c>
      <c r="T3" s="13" t="s">
        <v>25</v>
      </c>
      <c r="U3" s="13" t="s">
        <v>60</v>
      </c>
    </row>
    <row r="4" spans="1:21" x14ac:dyDescent="0.3">
      <c r="A4" s="13" t="str">
        <f>'Wettkampf 1'!B4</f>
        <v>Börger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0</v>
      </c>
      <c r="M4" s="13">
        <f>IF('11'!$D4&gt;0,1,0)</f>
        <v>1</v>
      </c>
      <c r="N4" s="13">
        <f>IF('12'!$D4&gt;0,1,0)</f>
        <v>0</v>
      </c>
      <c r="O4" s="13">
        <f t="shared" si="1"/>
        <v>4</v>
      </c>
      <c r="P4" s="13">
        <f t="shared" si="2"/>
        <v>10</v>
      </c>
      <c r="S4" s="13" t="s">
        <v>19</v>
      </c>
      <c r="T4" s="13" t="s">
        <v>15</v>
      </c>
      <c r="U4" s="13" t="s">
        <v>61</v>
      </c>
    </row>
    <row r="5" spans="1:21" x14ac:dyDescent="0.3">
      <c r="A5" s="13" t="str">
        <f>'Wettkampf 1'!B5</f>
        <v>Esterwegen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0</v>
      </c>
      <c r="M5" s="13">
        <f>IF('11'!$D5&gt;0,1,0)</f>
        <v>1</v>
      </c>
      <c r="N5" s="13">
        <f>IF('12'!$D5&gt;0,1,0)</f>
        <v>0</v>
      </c>
      <c r="O5" s="13">
        <f t="shared" si="1"/>
        <v>4</v>
      </c>
      <c r="P5" s="13">
        <f t="shared" si="2"/>
        <v>10</v>
      </c>
      <c r="S5" s="13" t="s">
        <v>20</v>
      </c>
      <c r="T5" s="13" t="s">
        <v>65</v>
      </c>
      <c r="U5" s="13" t="s">
        <v>62</v>
      </c>
    </row>
    <row r="6" spans="1:21" x14ac:dyDescent="0.3">
      <c r="A6" s="13" t="str">
        <f>'Wettkampf 1'!B6</f>
        <v>Börgerwald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0</v>
      </c>
      <c r="M6" s="13">
        <f>IF('11'!$D6&gt;0,1,0)</f>
        <v>1</v>
      </c>
      <c r="N6" s="13">
        <f>IF('12'!$D6&gt;0,1,0)</f>
        <v>0</v>
      </c>
      <c r="O6" s="13">
        <f t="shared" si="1"/>
        <v>4</v>
      </c>
      <c r="P6" s="13">
        <f t="shared" si="2"/>
        <v>10</v>
      </c>
      <c r="S6" s="13" t="s">
        <v>21</v>
      </c>
      <c r="T6" s="13" t="s">
        <v>66</v>
      </c>
      <c r="U6" s="13" t="s">
        <v>63</v>
      </c>
    </row>
    <row r="7" spans="1:21" x14ac:dyDescent="0.3">
      <c r="A7" s="13" t="str">
        <f>'Wettkampf 1'!B7</f>
        <v>Spahnharrenstätte 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0</v>
      </c>
      <c r="M7" s="13">
        <f>IF('11'!$D7&gt;0,1,0)</f>
        <v>1</v>
      </c>
      <c r="N7" s="13">
        <f>IF('12'!$D7&gt;0,1,0)</f>
        <v>0</v>
      </c>
      <c r="O7" s="13">
        <f t="shared" si="1"/>
        <v>4</v>
      </c>
      <c r="P7" s="13">
        <f t="shared" si="2"/>
        <v>10</v>
      </c>
      <c r="S7" s="13" t="s">
        <v>22</v>
      </c>
      <c r="T7" s="13" t="s">
        <v>67</v>
      </c>
      <c r="U7" s="13" t="s">
        <v>64</v>
      </c>
    </row>
    <row r="8" spans="1:21" x14ac:dyDescent="0.3">
      <c r="S8" s="13" t="s">
        <v>23</v>
      </c>
      <c r="T8" s="13" t="s">
        <v>68</v>
      </c>
    </row>
    <row r="9" spans="1:21" ht="15.6" x14ac:dyDescent="0.3">
      <c r="A9" s="189" t="s">
        <v>89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0</v>
      </c>
      <c r="M9" s="13">
        <f>IF('11'!$D10&gt;0,1,0)</f>
        <v>1</v>
      </c>
      <c r="N9" s="13">
        <f>IF('12'!$D10&gt;0,1,0)</f>
        <v>0</v>
      </c>
      <c r="O9" s="13">
        <f t="shared" si="1"/>
        <v>4</v>
      </c>
      <c r="P9" s="13">
        <f>O9+H9</f>
        <v>10</v>
      </c>
      <c r="S9" s="13" t="s">
        <v>24</v>
      </c>
    </row>
    <row r="10" spans="1:21" ht="15.6" x14ac:dyDescent="0.3">
      <c r="A10" s="189" t="s">
        <v>90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0</v>
      </c>
      <c r="M10" s="13">
        <f>IF('11'!$D11&gt;0,1,0)</f>
        <v>1</v>
      </c>
      <c r="N10" s="13">
        <f>IF('12'!$D11&gt;0,1,0)</f>
        <v>0</v>
      </c>
      <c r="O10" s="13">
        <f t="shared" si="1"/>
        <v>4</v>
      </c>
      <c r="P10" s="13">
        <f t="shared" ref="P10:P38" si="3">O10+H10</f>
        <v>10</v>
      </c>
      <c r="S10" s="13" t="s">
        <v>26</v>
      </c>
    </row>
    <row r="11" spans="1:21" ht="15.6" x14ac:dyDescent="0.3">
      <c r="A11" s="189" t="s">
        <v>91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0</v>
      </c>
      <c r="M11" s="13">
        <f>IF('11'!$D12&gt;0,1,0)</f>
        <v>1</v>
      </c>
      <c r="N11" s="13">
        <f>IF('12'!$D12&gt;0,1,0)</f>
        <v>0</v>
      </c>
      <c r="O11" s="13">
        <f t="shared" si="1"/>
        <v>4</v>
      </c>
      <c r="P11" s="13">
        <f t="shared" si="3"/>
        <v>10</v>
      </c>
    </row>
    <row r="12" spans="1:21" ht="15.6" x14ac:dyDescent="0.3">
      <c r="A12" s="189" t="s">
        <v>87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0</v>
      </c>
      <c r="M12" s="13">
        <f>IF('11'!$D13&gt;0,1,0)</f>
        <v>1</v>
      </c>
      <c r="N12" s="13">
        <f>IF('12'!$D13&gt;0,1,0)</f>
        <v>0</v>
      </c>
      <c r="O12" s="13">
        <f t="shared" si="1"/>
        <v>4</v>
      </c>
      <c r="P12" s="13">
        <f t="shared" si="3"/>
        <v>10</v>
      </c>
    </row>
    <row r="13" spans="1:21" ht="15.6" x14ac:dyDescent="0.3">
      <c r="A13" s="189" t="s">
        <v>92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0</v>
      </c>
      <c r="M13" s="13">
        <f>IF('11'!$D14&gt;0,1,0)</f>
        <v>1</v>
      </c>
      <c r="N13" s="13">
        <f>IF('12'!$D14&gt;0,1,0)</f>
        <v>0</v>
      </c>
      <c r="O13" s="13">
        <f t="shared" si="1"/>
        <v>4</v>
      </c>
      <c r="P13" s="13">
        <f t="shared" si="3"/>
        <v>10</v>
      </c>
    </row>
    <row r="14" spans="1:21" ht="15.6" x14ac:dyDescent="0.3">
      <c r="A14" s="189" t="s">
        <v>94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9" t="s">
        <v>95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0</v>
      </c>
      <c r="M15" s="13">
        <f>IF('11'!$D16&gt;0,1,0)</f>
        <v>1</v>
      </c>
      <c r="N15" s="13">
        <f>IF('12'!$D16&gt;0,1,0)</f>
        <v>0</v>
      </c>
      <c r="O15" s="13">
        <f t="shared" si="1"/>
        <v>4</v>
      </c>
      <c r="P15" s="13">
        <f t="shared" si="3"/>
        <v>10</v>
      </c>
    </row>
    <row r="16" spans="1:21" ht="15.6" x14ac:dyDescent="0.3">
      <c r="A16" s="189" t="s">
        <v>96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0</v>
      </c>
      <c r="M16" s="13">
        <f>IF('11'!$D17&gt;0,1,0)</f>
        <v>1</v>
      </c>
      <c r="N16" s="13">
        <f>IF('12'!$D17&gt;0,1,0)</f>
        <v>0</v>
      </c>
      <c r="O16" s="13">
        <f t="shared" si="1"/>
        <v>4</v>
      </c>
      <c r="P16" s="13">
        <f t="shared" si="3"/>
        <v>10</v>
      </c>
    </row>
    <row r="17" spans="1:16" ht="15.6" x14ac:dyDescent="0.3">
      <c r="A17" s="189" t="s">
        <v>97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0</v>
      </c>
      <c r="M17" s="13">
        <f>IF('11'!$D18&gt;0,1,0)</f>
        <v>1</v>
      </c>
      <c r="N17" s="13">
        <f>IF('12'!$D18&gt;0,1,0)</f>
        <v>0</v>
      </c>
      <c r="O17" s="13">
        <f t="shared" si="1"/>
        <v>4</v>
      </c>
      <c r="P17" s="13">
        <f t="shared" si="3"/>
        <v>10</v>
      </c>
    </row>
    <row r="18" spans="1:16" ht="15.6" x14ac:dyDescent="0.3">
      <c r="A18" s="189" t="s">
        <v>98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0</v>
      </c>
      <c r="M18" s="13">
        <f>IF('11'!$D19&gt;0,1,0)</f>
        <v>1</v>
      </c>
      <c r="N18" s="13">
        <f>IF('12'!$D19&gt;0,1,0)</f>
        <v>0</v>
      </c>
      <c r="O18" s="13">
        <f t="shared" si="1"/>
        <v>4</v>
      </c>
      <c r="P18" s="13">
        <f t="shared" si="3"/>
        <v>10</v>
      </c>
    </row>
    <row r="19" spans="1:16" ht="15.6" x14ac:dyDescent="0.3">
      <c r="A19" s="189" t="s">
        <v>138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1</v>
      </c>
      <c r="J19" s="13">
        <f>IF('8'!$D20&gt;0,1,0)</f>
        <v>1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2</v>
      </c>
      <c r="P19" s="13">
        <f t="shared" si="3"/>
        <v>2</v>
      </c>
    </row>
    <row r="20" spans="1:16" ht="15.6" x14ac:dyDescent="0.3">
      <c r="A20" s="189" t="s">
        <v>140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1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1</v>
      </c>
      <c r="P20" s="13">
        <f t="shared" si="3"/>
        <v>1</v>
      </c>
    </row>
    <row r="21" spans="1:16" ht="15.6" x14ac:dyDescent="0.3">
      <c r="A21" s="189" t="s">
        <v>99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0</v>
      </c>
      <c r="M21" s="13">
        <f>IF('11'!$D22&gt;0,1,0)</f>
        <v>1</v>
      </c>
      <c r="N21" s="13">
        <f>IF('12'!$D22&gt;0,1,0)</f>
        <v>0</v>
      </c>
      <c r="O21" s="13">
        <f t="shared" si="1"/>
        <v>4</v>
      </c>
      <c r="P21" s="13">
        <f t="shared" si="3"/>
        <v>10</v>
      </c>
    </row>
    <row r="22" spans="1:16" ht="15.6" x14ac:dyDescent="0.3">
      <c r="A22" s="189" t="s">
        <v>100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0</v>
      </c>
      <c r="M22" s="13">
        <f>IF('11'!$D23&gt;0,1,0)</f>
        <v>1</v>
      </c>
      <c r="N22" s="13">
        <f>IF('12'!$D23&gt;0,1,0)</f>
        <v>0</v>
      </c>
      <c r="O22" s="13">
        <f t="shared" si="1"/>
        <v>4</v>
      </c>
      <c r="P22" s="13">
        <f t="shared" si="3"/>
        <v>10</v>
      </c>
    </row>
    <row r="23" spans="1:16" ht="15.6" x14ac:dyDescent="0.3">
      <c r="A23" s="189" t="s">
        <v>101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0</v>
      </c>
      <c r="K23" s="13">
        <f>IF('9'!$D24&gt;0,1,0)</f>
        <v>1</v>
      </c>
      <c r="L23" s="13">
        <f>IF('10'!$D24&gt;0,1,0)</f>
        <v>0</v>
      </c>
      <c r="M23" s="13">
        <f>IF('11'!$D24&gt;0,1,0)</f>
        <v>1</v>
      </c>
      <c r="N23" s="13">
        <f>IF('12'!$D24&gt;0,1,0)</f>
        <v>0</v>
      </c>
      <c r="O23" s="13">
        <f t="shared" si="1"/>
        <v>3</v>
      </c>
      <c r="P23" s="13">
        <f t="shared" si="3"/>
        <v>9</v>
      </c>
    </row>
    <row r="24" spans="1:16" ht="15.6" x14ac:dyDescent="0.3">
      <c r="A24" s="189" t="s">
        <v>102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0</v>
      </c>
      <c r="M24" s="13">
        <f>IF('11'!$D25&gt;0,1,0)</f>
        <v>1</v>
      </c>
      <c r="N24" s="13">
        <f>IF('12'!$D25&gt;0,1,0)</f>
        <v>0</v>
      </c>
      <c r="O24" s="13">
        <f t="shared" si="1"/>
        <v>4</v>
      </c>
      <c r="P24" s="13">
        <f t="shared" si="3"/>
        <v>10</v>
      </c>
    </row>
    <row r="25" spans="1:16" ht="15.6" x14ac:dyDescent="0.3">
      <c r="A25" s="189" t="s">
        <v>103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0"/>
        <v>5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0</v>
      </c>
      <c r="M25" s="13">
        <f>IF('11'!$D26&gt;0,1,0)</f>
        <v>1</v>
      </c>
      <c r="N25" s="13">
        <f>IF('12'!$D26&gt;0,1,0)</f>
        <v>0</v>
      </c>
      <c r="O25" s="13">
        <f t="shared" si="1"/>
        <v>4</v>
      </c>
      <c r="P25" s="13">
        <f t="shared" si="3"/>
        <v>9</v>
      </c>
    </row>
    <row r="26" spans="1:16" ht="15.6" x14ac:dyDescent="0.3">
      <c r="A26" s="189" t="s">
        <v>104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1</v>
      </c>
      <c r="H26" s="13">
        <f t="shared" si="0"/>
        <v>6</v>
      </c>
      <c r="I26" s="13">
        <f>IF('7'!$D27&gt;0,1,0)</f>
        <v>1</v>
      </c>
      <c r="J26" s="13">
        <f>IF('8'!$D27&gt;0,1,0)</f>
        <v>1</v>
      </c>
      <c r="K26" s="13">
        <f>IF('9'!$D27&gt;0,1,0)</f>
        <v>1</v>
      </c>
      <c r="L26" s="13">
        <f>IF('10'!$D27&gt;0,1,0)</f>
        <v>0</v>
      </c>
      <c r="M26" s="13">
        <f>IF('11'!$D27&gt;0,1,0)</f>
        <v>1</v>
      </c>
      <c r="N26" s="13">
        <f>IF('12'!$D27&gt;0,1,0)</f>
        <v>0</v>
      </c>
      <c r="O26" s="13">
        <f t="shared" si="1"/>
        <v>4</v>
      </c>
      <c r="P26" s="13">
        <f t="shared" si="3"/>
        <v>10</v>
      </c>
    </row>
    <row r="27" spans="1:16" ht="15.6" x14ac:dyDescent="0.3">
      <c r="A27" s="189" t="s">
        <v>105</v>
      </c>
      <c r="B27" s="13">
        <f>IF('Wettkampf 1'!D28&gt;0,1,0)</f>
        <v>1</v>
      </c>
      <c r="C27" s="13">
        <f>IF('2'!$D28&gt;0,1,0)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1</v>
      </c>
      <c r="G27" s="13">
        <f>IF('6'!$D28&gt;0,1,0)</f>
        <v>1</v>
      </c>
      <c r="H27" s="13">
        <f t="shared" si="0"/>
        <v>4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4</v>
      </c>
    </row>
    <row r="28" spans="1:16" ht="15.6" x14ac:dyDescent="0.3">
      <c r="A28" s="189" t="s">
        <v>106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0</v>
      </c>
      <c r="M28" s="13">
        <f>IF('11'!$D29&gt;0,1,0)</f>
        <v>1</v>
      </c>
      <c r="N28" s="13">
        <f>IF('12'!$D29&gt;0,1,0)</f>
        <v>0</v>
      </c>
      <c r="O28" s="13">
        <f t="shared" si="1"/>
        <v>4</v>
      </c>
      <c r="P28" s="13">
        <f t="shared" si="3"/>
        <v>10</v>
      </c>
    </row>
    <row r="29" spans="1:16" ht="15.6" x14ac:dyDescent="0.3">
      <c r="A29" s="189" t="s">
        <v>107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0</v>
      </c>
      <c r="M29" s="13">
        <f>IF('11'!$D30&gt;0,1,0)</f>
        <v>1</v>
      </c>
      <c r="N29" s="13">
        <f>IF('12'!$D30&gt;0,1,0)</f>
        <v>0</v>
      </c>
      <c r="O29" s="13">
        <f t="shared" si="1"/>
        <v>4</v>
      </c>
      <c r="P29" s="13">
        <f t="shared" si="3"/>
        <v>10</v>
      </c>
    </row>
    <row r="30" spans="1:16" ht="15.6" x14ac:dyDescent="0.3">
      <c r="A30" s="189" t="s">
        <v>108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0</v>
      </c>
      <c r="M30" s="13">
        <f>IF('11'!$D31&gt;0,1,0)</f>
        <v>1</v>
      </c>
      <c r="N30" s="13">
        <f>IF('12'!$D31&gt;0,1,0)</f>
        <v>0</v>
      </c>
      <c r="O30" s="13">
        <f t="shared" si="1"/>
        <v>4</v>
      </c>
      <c r="P30" s="13">
        <f t="shared" si="3"/>
        <v>10</v>
      </c>
    </row>
    <row r="31" spans="1:16" ht="15.6" x14ac:dyDescent="0.3">
      <c r="A31" s="189" t="s">
        <v>109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3</v>
      </c>
    </row>
    <row r="32" spans="1:16" ht="15.6" x14ac:dyDescent="0.3">
      <c r="A32" s="189" t="s">
        <v>110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4</v>
      </c>
      <c r="I32" s="13">
        <f>IF('7'!$D33&gt;0,1,0)</f>
        <v>0</v>
      </c>
      <c r="J32" s="13">
        <f>IF('8'!$D33&gt;0,1,0)</f>
        <v>0</v>
      </c>
      <c r="K32" s="13">
        <f>IF('9'!$D33&gt;0,1,0)</f>
        <v>1</v>
      </c>
      <c r="L32" s="13">
        <f>IF('10'!$D33&gt;0,1,0)</f>
        <v>0</v>
      </c>
      <c r="M32" s="13">
        <f>IF('11'!$D33&gt;0,1,0)</f>
        <v>1</v>
      </c>
      <c r="N32" s="13">
        <f>IF('12'!$D33&gt;0,1,0)</f>
        <v>0</v>
      </c>
      <c r="O32" s="13">
        <f t="shared" si="1"/>
        <v>2</v>
      </c>
      <c r="P32" s="13">
        <f t="shared" si="3"/>
        <v>6</v>
      </c>
    </row>
    <row r="33" spans="1:16" ht="15.6" x14ac:dyDescent="0.3">
      <c r="A33" s="189" t="s">
        <v>111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0</v>
      </c>
      <c r="M33" s="13">
        <f>IF('11'!$D34&gt;0,1,0)</f>
        <v>1</v>
      </c>
      <c r="N33" s="13">
        <f>IF('12'!$D34&gt;0,1,0)</f>
        <v>0</v>
      </c>
      <c r="O33" s="13">
        <f t="shared" si="1"/>
        <v>4</v>
      </c>
      <c r="P33" s="13">
        <f t="shared" si="3"/>
        <v>10</v>
      </c>
    </row>
    <row r="34" spans="1:16" ht="15.6" x14ac:dyDescent="0.3">
      <c r="A34" s="189" t="s">
        <v>112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0</v>
      </c>
      <c r="M34" s="13">
        <f>IF('11'!$D35&gt;0,1,0)</f>
        <v>1</v>
      </c>
      <c r="N34" s="13">
        <f>IF('12'!$D35&gt;0,1,0)</f>
        <v>0</v>
      </c>
      <c r="O34" s="13">
        <f t="shared" si="1"/>
        <v>4</v>
      </c>
      <c r="P34" s="13">
        <f t="shared" si="3"/>
        <v>10</v>
      </c>
    </row>
    <row r="35" spans="1:16" ht="15.6" x14ac:dyDescent="0.3">
      <c r="A35" s="189" t="s">
        <v>113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0</v>
      </c>
      <c r="M35" s="13">
        <f>IF('11'!$D36&gt;0,1,0)</f>
        <v>1</v>
      </c>
      <c r="N35" s="13">
        <f>IF('12'!$D36&gt;0,1,0)</f>
        <v>0</v>
      </c>
      <c r="O35" s="13">
        <f t="shared" si="1"/>
        <v>4</v>
      </c>
      <c r="P35" s="13">
        <f t="shared" si="3"/>
        <v>10</v>
      </c>
    </row>
    <row r="36" spans="1:16" ht="15.6" x14ac:dyDescent="0.3">
      <c r="A36" s="189" t="s">
        <v>114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0</v>
      </c>
      <c r="M36" s="13">
        <f>IF('11'!$D37&gt;0,1,0)</f>
        <v>1</v>
      </c>
      <c r="N36" s="13">
        <f>IF('12'!$D37&gt;0,1,0)</f>
        <v>0</v>
      </c>
      <c r="O36" s="13">
        <f t="shared" si="1"/>
        <v>4</v>
      </c>
      <c r="P36" s="13">
        <f t="shared" si="3"/>
        <v>10</v>
      </c>
    </row>
    <row r="37" spans="1:16" ht="15.6" x14ac:dyDescent="0.3">
      <c r="A37" s="189" t="s">
        <v>115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0</v>
      </c>
      <c r="M37" s="13">
        <f>IF('11'!$D38&gt;0,1,0)</f>
        <v>1</v>
      </c>
      <c r="N37" s="13">
        <f>IF('12'!$D38&gt;0,1,0)</f>
        <v>0</v>
      </c>
      <c r="O37" s="13">
        <f t="shared" si="1"/>
        <v>4</v>
      </c>
      <c r="P37" s="13">
        <f t="shared" si="3"/>
        <v>10</v>
      </c>
    </row>
    <row r="38" spans="1:16" ht="15.6" x14ac:dyDescent="0.3">
      <c r="A38" s="189" t="s">
        <v>116</v>
      </c>
      <c r="B38" s="13">
        <f>IF('Wettkampf 1'!D39&gt;0,1,0)</f>
        <v>1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1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1</v>
      </c>
    </row>
    <row r="39" spans="1:16" ht="15.6" x14ac:dyDescent="0.3">
      <c r="A39" s="189" t="s">
        <v>117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0</v>
      </c>
      <c r="M39" s="13">
        <f>IF('11'!$D40&gt;0,1,0)</f>
        <v>1</v>
      </c>
      <c r="N39" s="13">
        <f>IF('12'!$D40&gt;0,1,0)</f>
        <v>0</v>
      </c>
      <c r="O39" s="13">
        <f t="shared" si="1"/>
        <v>4</v>
      </c>
      <c r="P39" s="13">
        <f t="shared" ref="P39:P44" si="4">O39+H39</f>
        <v>10</v>
      </c>
    </row>
    <row r="40" spans="1:16" ht="15.6" x14ac:dyDescent="0.3">
      <c r="A40" s="189" t="s">
        <v>118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0</v>
      </c>
      <c r="L40" s="13">
        <f>IF('10'!$D41&gt;0,1,0)</f>
        <v>0</v>
      </c>
      <c r="M40" s="13">
        <f>IF('11'!$D41&gt;0,1,0)</f>
        <v>1</v>
      </c>
      <c r="N40" s="13">
        <f>IF('12'!$D41&gt;0,1,0)</f>
        <v>0</v>
      </c>
      <c r="O40" s="13">
        <f t="shared" si="1"/>
        <v>3</v>
      </c>
      <c r="P40" s="13">
        <f t="shared" si="4"/>
        <v>9</v>
      </c>
    </row>
    <row r="41" spans="1:16" ht="15.6" x14ac:dyDescent="0.3">
      <c r="A41" s="189" t="s">
        <v>119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0</v>
      </c>
      <c r="M41" s="13">
        <f>IF('11'!$D42&gt;0,1,0)</f>
        <v>1</v>
      </c>
      <c r="N41" s="13">
        <f>IF('12'!$D42&gt;0,1,0)</f>
        <v>0</v>
      </c>
      <c r="O41" s="13">
        <f t="shared" si="1"/>
        <v>4</v>
      </c>
      <c r="P41" s="13">
        <f t="shared" si="4"/>
        <v>10</v>
      </c>
    </row>
    <row r="42" spans="1:16" ht="15.6" x14ac:dyDescent="0.3">
      <c r="A42" s="189" t="s">
        <v>126</v>
      </c>
      <c r="B42" s="13">
        <f>IF('Wettkampf 1'!D43&gt;0,1,0)</f>
        <v>0</v>
      </c>
      <c r="C42" s="13">
        <f>IF('2'!$D43&gt;0,1,0)</f>
        <v>1</v>
      </c>
      <c r="D42" s="13">
        <f>IF('3'!$D43&gt;0,1,0)</f>
        <v>0</v>
      </c>
      <c r="E42" s="13">
        <f>IF('4'!$D43&gt;0,1,0)</f>
        <v>1</v>
      </c>
      <c r="F42" s="13">
        <f>IF('5'!$D43&gt;0,1,0)</f>
        <v>1</v>
      </c>
      <c r="G42" s="13">
        <f>IF('6'!$D43&gt;0,1,0)</f>
        <v>0</v>
      </c>
      <c r="H42" s="13">
        <f t="shared" si="0"/>
        <v>3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0</v>
      </c>
      <c r="M42" s="13">
        <f>IF('11'!$D43&gt;0,1,0)</f>
        <v>1</v>
      </c>
      <c r="N42" s="13">
        <f>IF('12'!$D43&gt;0,1,0)</f>
        <v>0</v>
      </c>
      <c r="O42" s="13">
        <f t="shared" si="1"/>
        <v>4</v>
      </c>
      <c r="P42" s="13">
        <f t="shared" si="4"/>
        <v>7</v>
      </c>
    </row>
    <row r="43" spans="1:16" ht="15.6" x14ac:dyDescent="0.3">
      <c r="A43" s="189" t="s">
        <v>139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1</v>
      </c>
      <c r="G43" s="13">
        <f>IF('6'!$D44&gt;0,1,0)</f>
        <v>1</v>
      </c>
      <c r="H43" s="13">
        <f t="shared" si="0"/>
        <v>2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0</v>
      </c>
      <c r="M43" s="13">
        <f>IF('11'!$D44&gt;0,1,0)</f>
        <v>1</v>
      </c>
      <c r="N43" s="13">
        <f>IF('12'!$D44&gt;0,1,0)</f>
        <v>0</v>
      </c>
      <c r="O43" s="13">
        <f t="shared" si="1"/>
        <v>4</v>
      </c>
      <c r="P43" s="13">
        <f t="shared" si="4"/>
        <v>6</v>
      </c>
    </row>
    <row r="44" spans="1:16" ht="15.6" x14ac:dyDescent="0.3">
      <c r="A44" s="189" t="s">
        <v>125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1</v>
      </c>
      <c r="F44" s="13">
        <f>IF('5'!$D45&gt;0,1,0)</f>
        <v>1</v>
      </c>
      <c r="G44" s="13">
        <f>IF('6'!$D45&gt;0,1,0)</f>
        <v>1</v>
      </c>
      <c r="H44" s="13">
        <f t="shared" si="0"/>
        <v>3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1</v>
      </c>
      <c r="N44" s="13">
        <f>IF('12'!$D45&gt;0,1,0)</f>
        <v>0</v>
      </c>
      <c r="O44" s="13">
        <f t="shared" si="1"/>
        <v>1</v>
      </c>
      <c r="P44" s="13">
        <f t="shared" si="4"/>
        <v>4</v>
      </c>
    </row>
    <row r="45" spans="1:16" s="17" customFormat="1" x14ac:dyDescent="0.3">
      <c r="B45" s="17">
        <f>SUM(B9:B44)</f>
        <v>30</v>
      </c>
      <c r="C45" s="17">
        <f t="shared" ref="C45:G45" si="5">SUM(C9:C44)</f>
        <v>30</v>
      </c>
      <c r="D45" s="17">
        <f t="shared" si="5"/>
        <v>28</v>
      </c>
      <c r="E45" s="17">
        <f t="shared" si="5"/>
        <v>29</v>
      </c>
      <c r="F45" s="17">
        <f t="shared" si="5"/>
        <v>30</v>
      </c>
      <c r="G45" s="17">
        <f t="shared" si="5"/>
        <v>28</v>
      </c>
      <c r="H45" s="17">
        <f>SUM(H9:H44)</f>
        <v>175</v>
      </c>
      <c r="I45" s="17">
        <f>SUM(I9:I44)</f>
        <v>30</v>
      </c>
      <c r="J45" s="17">
        <f t="shared" ref="J45:N45" si="6">SUM(J9:J44)</f>
        <v>28</v>
      </c>
      <c r="K45" s="17">
        <f t="shared" si="6"/>
        <v>28</v>
      </c>
      <c r="L45" s="17">
        <f t="shared" si="6"/>
        <v>0</v>
      </c>
      <c r="M45" s="17">
        <f t="shared" si="6"/>
        <v>30</v>
      </c>
      <c r="N45" s="17">
        <f t="shared" si="6"/>
        <v>0</v>
      </c>
      <c r="O45" s="17">
        <f>SUM(O9:O44)</f>
        <v>116</v>
      </c>
      <c r="P45" s="17">
        <f>SUM(P9:P44)</f>
        <v>291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9" t="s">
        <v>82</v>
      </c>
      <c r="C2" s="7">
        <f>VLOOKUP($B$2:$B$7,'Wettkampf 1'!$B$2:$D$7,3,FALSE)</f>
        <v>946</v>
      </c>
      <c r="D2" s="5">
        <f>VLOOKUP($B$2:$B$7,'2'!$B$2:$D$7,3,FALSE)</f>
        <v>938.69999999999993</v>
      </c>
      <c r="E2" s="5">
        <f>VLOOKUP($B$2:$B$7,'3'!$B$2:$D$7,3,FALSE)</f>
        <v>935.6</v>
      </c>
      <c r="F2" s="5">
        <f>VLOOKUP($B$2:$B$7,'4'!$B$2:$D$7,3,FALSE)</f>
        <v>929.8</v>
      </c>
      <c r="G2" s="5">
        <f>VLOOKUP($B$2:$B$7,'5'!$B$2:$D$7,3,FALSE)</f>
        <v>946.3</v>
      </c>
      <c r="H2" s="5">
        <f>VLOOKUP($B$2:$B$7,'6'!$B$2:$D$7,3,FALSE)</f>
        <v>939.2</v>
      </c>
      <c r="I2" s="5">
        <f>IF(Formelhilfe!H7 &gt; 0,J2/Formelhilfe!H7,0)</f>
        <v>939.26666666666654</v>
      </c>
      <c r="J2" s="5">
        <f>SUM(C2:H2)</f>
        <v>5635.5999999999995</v>
      </c>
      <c r="K2" s="5">
        <f>VLOOKUP($B$2:$B$7,'7'!$B$2:$D$7,3,FALSE)</f>
        <v>936.4</v>
      </c>
      <c r="L2" s="5">
        <f>VLOOKUP($B$2:$B$7,'8'!$B$2:$D$7,3,FALSE)</f>
        <v>934.4</v>
      </c>
      <c r="M2" s="5">
        <f>VLOOKUP($B$2:$B$7,'9'!$B$2:$D$7,3,FALSE)</f>
        <v>936</v>
      </c>
      <c r="N2" s="5">
        <f>VLOOKUP($B$2:$B$7,'10'!$B$2:$D$7,3,FALSE)</f>
        <v>0</v>
      </c>
      <c r="O2" s="5">
        <f>VLOOKUP($B$2:$B$7,'11'!$B$2:$D$7,3,FALSE)</f>
        <v>945.9</v>
      </c>
      <c r="P2" s="5">
        <f>VLOOKUP($B$2:$B$7,'12'!$B$2:$D$7,3,FALSE)</f>
        <v>0</v>
      </c>
      <c r="Q2" s="5">
        <f>IF(Formelhilfe!O7&gt;0,R2/Formelhilfe!O7,0)</f>
        <v>938.17500000000007</v>
      </c>
      <c r="R2" s="5">
        <f>SUM(K2:P2)</f>
        <v>3752.7000000000003</v>
      </c>
      <c r="S2" s="5">
        <f>IF(Formelhilfe!P7&gt;0,T2/Formelhilfe!P7,0)</f>
        <v>938.8299999999997</v>
      </c>
      <c r="T2" s="6">
        <f>SUM(C2:H2,K2:P2)</f>
        <v>9388.2999999999975</v>
      </c>
    </row>
    <row r="3" spans="1:20" ht="23.25" customHeight="1" x14ac:dyDescent="0.35">
      <c r="A3" s="12"/>
      <c r="B3" s="189" t="s">
        <v>84</v>
      </c>
      <c r="C3" s="7">
        <f>VLOOKUP($B$2:$B$7,'Wettkampf 1'!$B$2:$D$7,3,FALSE)</f>
        <v>933.3</v>
      </c>
      <c r="D3" s="5">
        <f>VLOOKUP($B$2:$B$7,'2'!$B$2:$D$7,3,FALSE)</f>
        <v>936.69999999999993</v>
      </c>
      <c r="E3" s="5">
        <f>VLOOKUP($B$2:$B$7,'3'!$B$2:$D$7,3,FALSE)</f>
        <v>935.7</v>
      </c>
      <c r="F3" s="5">
        <f>VLOOKUP($B$2:$B$7,'4'!$B$2:$D$7,3,FALSE)</f>
        <v>938.6</v>
      </c>
      <c r="G3" s="5">
        <f>VLOOKUP($B$2:$B$7,'5'!$B$2:$D$7,3,FALSE)</f>
        <v>941.69999999999993</v>
      </c>
      <c r="H3" s="5">
        <f>VLOOKUP($B$2:$B$7,'6'!$B$2:$D$7,3,FALSE)</f>
        <v>936.1</v>
      </c>
      <c r="I3" s="5">
        <f>IF(Formelhilfe!H3 &gt; 0,J3/Formelhilfe!H3,0)</f>
        <v>937.01666666666677</v>
      </c>
      <c r="J3" s="5">
        <f>SUM(C3:H3)</f>
        <v>5622.1</v>
      </c>
      <c r="K3" s="5">
        <f>VLOOKUP($B$2:$B$7,'7'!$B$2:$D$7,3,FALSE)</f>
        <v>937.09999999999991</v>
      </c>
      <c r="L3" s="5">
        <f>VLOOKUP($B$2:$B$7,'8'!$B$2:$D$7,3,FALSE)</f>
        <v>934.1</v>
      </c>
      <c r="M3" s="5">
        <f>VLOOKUP($B$2:$B$7,'9'!$B$2:$D$7,3,FALSE)</f>
        <v>932.50000000000011</v>
      </c>
      <c r="N3" s="5">
        <f>VLOOKUP($B$2:$B$7,'10'!$B$2:$D$7,3,FALSE)</f>
        <v>0</v>
      </c>
      <c r="O3" s="5">
        <f>VLOOKUP($B$2:$B$7,'11'!$B$2:$D$7,3,FALSE)</f>
        <v>939.4</v>
      </c>
      <c r="P3" s="5">
        <f>VLOOKUP($B$2:$B$7,'12'!$B$2:$D$7,3,FALSE)</f>
        <v>0</v>
      </c>
      <c r="Q3" s="5">
        <f>IF(Formelhilfe!O3&gt;0,R3/Formelhilfe!O3,0)</f>
        <v>935.77499999999998</v>
      </c>
      <c r="R3" s="5">
        <f>SUM(K3:P3)</f>
        <v>3743.1</v>
      </c>
      <c r="S3" s="5">
        <f>IF(Formelhilfe!P3&gt;0,T3/Formelhilfe!P3,0)</f>
        <v>936.5200000000001</v>
      </c>
      <c r="T3" s="6">
        <f>SUM(C3:H3,K3:P3)</f>
        <v>9365.2000000000007</v>
      </c>
    </row>
    <row r="4" spans="1:20" ht="23.25" customHeight="1" x14ac:dyDescent="0.35">
      <c r="A4" s="12"/>
      <c r="B4" s="189" t="s">
        <v>86</v>
      </c>
      <c r="C4" s="7">
        <f>VLOOKUP($B$2:$B$7,'Wettkampf 1'!$B$2:$D$7,3,FALSE)</f>
        <v>928.7</v>
      </c>
      <c r="D4" s="5">
        <f>VLOOKUP($B$2:$B$7,'2'!$B$2:$D$7,3,FALSE)</f>
        <v>934.5</v>
      </c>
      <c r="E4" s="5">
        <f>VLOOKUP($B$2:$B$7,'3'!$B$2:$D$7,3,FALSE)</f>
        <v>931.59999999999991</v>
      </c>
      <c r="F4" s="5">
        <f>VLOOKUP($B$2:$B$7,'4'!$B$2:$D$7,3,FALSE)</f>
        <v>935.7</v>
      </c>
      <c r="G4" s="5">
        <f>VLOOKUP($B$2:$B$7,'5'!$B$2:$D$7,3,FALSE)</f>
        <v>940.90000000000009</v>
      </c>
      <c r="H4" s="5">
        <f>VLOOKUP($B$2:$B$7,'6'!$B$2:$D$7,3,FALSE)</f>
        <v>937</v>
      </c>
      <c r="I4" s="5">
        <f>IF(Formelhilfe!H2 &gt; 0,J4/Formelhilfe!H2,0)</f>
        <v>934.73333333333323</v>
      </c>
      <c r="J4" s="5">
        <f>SUM(C4:H4)</f>
        <v>5608.4</v>
      </c>
      <c r="K4" s="5">
        <f>VLOOKUP($B$2:$B$7,'7'!$B$2:$D$7,3,FALSE)</f>
        <v>931.1</v>
      </c>
      <c r="L4" s="5">
        <f>VLOOKUP($B$2:$B$7,'8'!$B$2:$D$7,3,FALSE)</f>
        <v>934.4</v>
      </c>
      <c r="M4" s="5">
        <f>VLOOKUP($B$2:$B$7,'9'!$B$2:$D$7,3,FALSE)</f>
        <v>915.8</v>
      </c>
      <c r="N4" s="5">
        <f>VLOOKUP($B$2:$B$7,'10'!$B$2:$D$7,3,FALSE)</f>
        <v>0</v>
      </c>
      <c r="O4" s="5">
        <f>VLOOKUP($B$2:$B$7,'11'!$B$2:$D$7,3,FALSE)</f>
        <v>933.6</v>
      </c>
      <c r="P4" s="5">
        <f>VLOOKUP($B$2:$B$7,'12'!$B$2:$D$7,3,FALSE)</f>
        <v>0</v>
      </c>
      <c r="Q4" s="5">
        <f>IF(Formelhilfe!O2&gt;0,R4/Formelhilfe!O2,0)</f>
        <v>928.72500000000002</v>
      </c>
      <c r="R4" s="5">
        <f>SUM(K4:P4)</f>
        <v>3714.9</v>
      </c>
      <c r="S4" s="5">
        <f>IF(Formelhilfe!P2&gt;0,T4/Formelhilfe!P2,0)</f>
        <v>932.32999999999993</v>
      </c>
      <c r="T4" s="6">
        <f>SUM(C4:H4,K4:P4)</f>
        <v>9323.2999999999993</v>
      </c>
    </row>
    <row r="5" spans="1:20" ht="23.25" customHeight="1" x14ac:dyDescent="0.35">
      <c r="A5" s="12"/>
      <c r="B5" s="189" t="s">
        <v>81</v>
      </c>
      <c r="C5" s="7">
        <f>VLOOKUP($B$2:$B$7,'Wettkampf 1'!$B$2:$D$7,3,FALSE)</f>
        <v>938.6</v>
      </c>
      <c r="D5" s="5">
        <f>VLOOKUP($B$2:$B$7,'2'!$B$2:$D$7,3,FALSE)</f>
        <v>931.2</v>
      </c>
      <c r="E5" s="5">
        <f>VLOOKUP($B$2:$B$7,'3'!$B$2:$D$7,3,FALSE)</f>
        <v>924.7</v>
      </c>
      <c r="F5" s="5">
        <f>VLOOKUP($B$2:$B$7,'4'!$B$2:$D$7,3,FALSE)</f>
        <v>929.7</v>
      </c>
      <c r="G5" s="5">
        <f>VLOOKUP($B$2:$B$7,'5'!$B$2:$D$7,3,FALSE)</f>
        <v>936.5</v>
      </c>
      <c r="H5" s="5">
        <f>VLOOKUP($B$2:$B$7,'6'!$B$2:$D$7,3,FALSE)</f>
        <v>934.1</v>
      </c>
      <c r="I5" s="5">
        <f>IF(Formelhilfe!H5 &gt; 0,J5/Formelhilfe!H5,0)</f>
        <v>932.4666666666667</v>
      </c>
      <c r="J5" s="5">
        <f>SUM(C5:H5)</f>
        <v>5594.8</v>
      </c>
      <c r="K5" s="5">
        <f>VLOOKUP($B$2:$B$7,'7'!$B$2:$D$7,3,FALSE)</f>
        <v>929.60000000000014</v>
      </c>
      <c r="L5" s="5">
        <f>VLOOKUP($B$2:$B$7,'8'!$B$2:$D$7,3,FALSE)</f>
        <v>929.5</v>
      </c>
      <c r="M5" s="5">
        <f>VLOOKUP($B$2:$B$7,'9'!$B$2:$D$7,3,FALSE)</f>
        <v>931.7</v>
      </c>
      <c r="N5" s="5">
        <f>VLOOKUP($B$2:$B$7,'10'!$B$2:$D$7,3,FALSE)</f>
        <v>0</v>
      </c>
      <c r="O5" s="5">
        <f>VLOOKUP($B$2:$B$7,'11'!$B$2:$D$7,3,FALSE)</f>
        <v>934.5</v>
      </c>
      <c r="P5" s="5">
        <f>VLOOKUP($B$2:$B$7,'12'!$B$2:$D$7,3,FALSE)</f>
        <v>0</v>
      </c>
      <c r="Q5" s="5">
        <f>IF(Formelhilfe!O5&gt;0,R5/Formelhilfe!O5,0)</f>
        <v>931.32500000000005</v>
      </c>
      <c r="R5" s="5">
        <f>SUM(K5:P5)</f>
        <v>3725.3</v>
      </c>
      <c r="S5" s="5">
        <f>IF(Formelhilfe!P5&gt;0,T5/Formelhilfe!P5,0)</f>
        <v>932.01</v>
      </c>
      <c r="T5" s="6">
        <f>SUM(C5:H5,K5:P5)</f>
        <v>9320.1</v>
      </c>
    </row>
    <row r="6" spans="1:20" ht="23.25" customHeight="1" x14ac:dyDescent="0.35">
      <c r="A6" s="12"/>
      <c r="B6" s="189" t="s">
        <v>85</v>
      </c>
      <c r="C6" s="7">
        <f>VLOOKUP($B$2:$B$7,'Wettkampf 1'!$B$2:$D$7,3,FALSE)</f>
        <v>929.6</v>
      </c>
      <c r="D6" s="5">
        <f>VLOOKUP($B$2:$B$7,'2'!$B$2:$D$7,3,FALSE)</f>
        <v>922.8</v>
      </c>
      <c r="E6" s="5">
        <f>VLOOKUP($B$2:$B$7,'3'!$B$2:$D$7,3,FALSE)</f>
        <v>930.40000000000009</v>
      </c>
      <c r="F6" s="5">
        <f>VLOOKUP($B$2:$B$7,'4'!$B$2:$D$7,3,FALSE)</f>
        <v>931.3</v>
      </c>
      <c r="G6" s="5">
        <f>VLOOKUP($B$2:$B$7,'5'!$B$2:$D$7,3,FALSE)</f>
        <v>931.30000000000007</v>
      </c>
      <c r="H6" s="5">
        <f>VLOOKUP($B$2:$B$7,'6'!$B$2:$D$7,3,FALSE)</f>
        <v>930.7</v>
      </c>
      <c r="I6" s="5">
        <f>IF(Formelhilfe!H6 &gt; 0,J6/Formelhilfe!H6,0)</f>
        <v>929.35</v>
      </c>
      <c r="J6" s="5">
        <f>SUM(C6:H6)</f>
        <v>5576.1</v>
      </c>
      <c r="K6" s="5">
        <f>VLOOKUP($B$2:$B$7,'7'!$B$2:$D$7,3,FALSE)</f>
        <v>924.5</v>
      </c>
      <c r="L6" s="5">
        <f>VLOOKUP($B$2:$B$7,'8'!$B$2:$D$7,3,FALSE)</f>
        <v>930.7</v>
      </c>
      <c r="M6" s="5">
        <f>VLOOKUP($B$2:$B$7,'9'!$B$2:$D$7,3,FALSE)</f>
        <v>933.5</v>
      </c>
      <c r="N6" s="5">
        <f>VLOOKUP($B$2:$B$7,'10'!$B$2:$D$7,3,FALSE)</f>
        <v>0</v>
      </c>
      <c r="O6" s="5">
        <f>VLOOKUP($B$2:$B$7,'11'!$B$2:$D$7,3,FALSE)</f>
        <v>942.30000000000007</v>
      </c>
      <c r="P6" s="5">
        <f>VLOOKUP($B$2:$B$7,'12'!$B$2:$D$7,3,FALSE)</f>
        <v>0</v>
      </c>
      <c r="Q6" s="5">
        <f>IF(Formelhilfe!O6&gt;0,R6/Formelhilfe!O6,0)</f>
        <v>932.75</v>
      </c>
      <c r="R6" s="5">
        <f>SUM(K6:P6)</f>
        <v>3731</v>
      </c>
      <c r="S6" s="5">
        <f>IF(Formelhilfe!P6&gt;0,T6/Formelhilfe!P6,0)</f>
        <v>930.70999999999981</v>
      </c>
      <c r="T6" s="6">
        <f>SUM(C6:H6,K6:P6)</f>
        <v>9307.0999999999985</v>
      </c>
    </row>
    <row r="7" spans="1:20" ht="23.25" customHeight="1" x14ac:dyDescent="0.35">
      <c r="A7" s="12"/>
      <c r="B7" s="189" t="s">
        <v>83</v>
      </c>
      <c r="C7" s="7">
        <f>VLOOKUP($B$2:$B$7,'Wettkampf 1'!$B$2:$D$7,3,FALSE)</f>
        <v>935.7</v>
      </c>
      <c r="D7" s="5">
        <f>VLOOKUP($B$2:$B$7,'2'!$B$2:$D$7,3,FALSE)</f>
        <v>916.1</v>
      </c>
      <c r="E7" s="5">
        <f>VLOOKUP($B$2:$B$7,'3'!$B$2:$D$7,3,FALSE)</f>
        <v>923.6</v>
      </c>
      <c r="F7" s="5">
        <f>VLOOKUP($B$2:$B$7,'4'!$B$2:$D$7,3,FALSE)</f>
        <v>923.5</v>
      </c>
      <c r="G7" s="5">
        <f>VLOOKUP($B$2:$B$7,'5'!$B$2:$D$7,3,FALSE)</f>
        <v>934.2</v>
      </c>
      <c r="H7" s="5">
        <f>VLOOKUP($B$2:$B$7,'6'!$B$2:$D$7,3,FALSE)</f>
        <v>923.19999999999993</v>
      </c>
      <c r="I7" s="5">
        <f>IF(Formelhilfe!H4 &gt; 0,J7/Formelhilfe!H4,0)</f>
        <v>926.05000000000007</v>
      </c>
      <c r="J7" s="5">
        <f>SUM(C7:H7)</f>
        <v>5556.3</v>
      </c>
      <c r="K7" s="5">
        <f>VLOOKUP($B$2:$B$7,'7'!$B$2:$D$7,3,FALSE)</f>
        <v>918.7</v>
      </c>
      <c r="L7" s="5">
        <f>VLOOKUP($B$2:$B$7,'8'!$B$2:$D$7,3,FALSE)</f>
        <v>928.19999999999993</v>
      </c>
      <c r="M7" s="5">
        <f>VLOOKUP($B$2:$B$7,'9'!$B$2:$D$7,3,FALSE)</f>
        <v>928.90000000000009</v>
      </c>
      <c r="N7" s="5">
        <f>VLOOKUP($B$2:$B$7,'10'!$B$2:$D$7,3,FALSE)</f>
        <v>0</v>
      </c>
      <c r="O7" s="5">
        <f>VLOOKUP($B$2:$B$7,'11'!$B$2:$D$7,3,FALSE)</f>
        <v>935</v>
      </c>
      <c r="P7" s="5">
        <f>VLOOKUP($B$2:$B$7,'12'!$B$2:$D$7,3,FALSE)</f>
        <v>0</v>
      </c>
      <c r="Q7" s="5">
        <f>IF(Formelhilfe!O4&gt;0,R7/Formelhilfe!O4,0)</f>
        <v>927.7</v>
      </c>
      <c r="R7" s="5">
        <f>SUM(K7:P7)</f>
        <v>3710.8</v>
      </c>
      <c r="S7" s="5">
        <f>IF(Formelhilfe!P4&gt;0,T7/Formelhilfe!P4,0)</f>
        <v>926.71</v>
      </c>
      <c r="T7" s="6">
        <f>SUM(C7:H7,K7:P7)</f>
        <v>9267.1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2025-03-17T19:22:36Z</cp:lastPrinted>
  <dcterms:created xsi:type="dcterms:W3CDTF">2010-11-23T11:44:38Z</dcterms:created>
  <dcterms:modified xsi:type="dcterms:W3CDTF">2025-03-17T19:22:43Z</dcterms:modified>
</cp:coreProperties>
</file>