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Herren\"/>
    </mc:Choice>
  </mc:AlternateContent>
  <xr:revisionPtr revIDLastSave="0" documentId="13_ncr:1_{5B67038F-48ED-48A0-A4C7-18F56B7A1E89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8" i="18" l="1"/>
  <c r="B6" i="18"/>
  <c r="B12" i="18"/>
  <c r="B15" i="18"/>
  <c r="B8" i="18"/>
  <c r="B36" i="18"/>
  <c r="B28" i="18"/>
  <c r="B2" i="18"/>
  <c r="B19" i="18"/>
  <c r="B29" i="18"/>
  <c r="B5" i="18"/>
  <c r="B20" i="18"/>
  <c r="B21" i="18"/>
  <c r="B9" i="18"/>
  <c r="B33" i="18"/>
  <c r="B37" i="18"/>
  <c r="B32" i="18"/>
  <c r="B25" i="18"/>
  <c r="B34" i="18"/>
  <c r="B10" i="18"/>
  <c r="B27" i="18"/>
  <c r="B3" i="18"/>
  <c r="B13" i="18"/>
  <c r="B4" i="18"/>
  <c r="B30" i="18"/>
  <c r="B16" i="18"/>
  <c r="B22" i="18"/>
  <c r="B11" i="18"/>
  <c r="B26" i="18"/>
  <c r="B35" i="18"/>
  <c r="B31" i="18"/>
  <c r="B17" i="18"/>
  <c r="B23" i="18"/>
  <c r="B24" i="18"/>
  <c r="B14" i="18"/>
  <c r="B7" i="18"/>
  <c r="Q4" i="1"/>
  <c r="P4" i="1"/>
  <c r="M4" i="1"/>
  <c r="L4" i="1"/>
  <c r="C1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29" i="18"/>
  <c r="C28" i="18"/>
  <c r="C32" i="18"/>
  <c r="C31" i="18"/>
  <c r="C27" i="18"/>
  <c r="C33" i="18"/>
  <c r="C19" i="18"/>
  <c r="C20" i="18"/>
  <c r="C14" i="18"/>
  <c r="C12" i="18"/>
  <c r="C2" i="18"/>
  <c r="C8" i="18"/>
  <c r="C4" i="18"/>
  <c r="C23" i="18"/>
  <c r="C36" i="18"/>
  <c r="C15" i="18"/>
  <c r="C25" i="18"/>
  <c r="C26" i="18"/>
  <c r="C17" i="18"/>
  <c r="C30" i="18"/>
  <c r="C18" i="18"/>
  <c r="C13" i="18"/>
  <c r="C24" i="18"/>
  <c r="C37" i="18"/>
  <c r="C9" i="18"/>
  <c r="C5" i="18"/>
  <c r="C34" i="18"/>
  <c r="C35" i="18"/>
  <c r="C21" i="18"/>
  <c r="C11" i="18"/>
  <c r="C6" i="18"/>
  <c r="C7" i="18"/>
  <c r="C10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1" i="17"/>
  <c r="H40" i="17"/>
  <c r="H43" i="17"/>
  <c r="H42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H12" i="17" s="1"/>
  <c r="C13" i="17"/>
  <c r="C14" i="17"/>
  <c r="C15" i="17"/>
  <c r="H15" i="17" s="1"/>
  <c r="C16" i="17"/>
  <c r="H16" i="17" s="1"/>
  <c r="C17" i="17"/>
  <c r="C18" i="17"/>
  <c r="C19" i="17"/>
  <c r="H19" i="17" s="1"/>
  <c r="C20" i="17"/>
  <c r="H20" i="17" s="1"/>
  <c r="C21" i="17"/>
  <c r="C22" i="17"/>
  <c r="C23" i="17"/>
  <c r="H23" i="17" s="1"/>
  <c r="C24" i="17"/>
  <c r="H24" i="17" s="1"/>
  <c r="C25" i="17"/>
  <c r="C26" i="17"/>
  <c r="C27" i="17"/>
  <c r="H27" i="17" s="1"/>
  <c r="C28" i="17"/>
  <c r="H28" i="17" s="1"/>
  <c r="C29" i="17"/>
  <c r="C30" i="17"/>
  <c r="C31" i="17"/>
  <c r="H31" i="17" s="1"/>
  <c r="C32" i="17"/>
  <c r="H32" i="17" s="1"/>
  <c r="C33" i="17"/>
  <c r="C34" i="17"/>
  <c r="C35" i="17"/>
  <c r="H35" i="17" s="1"/>
  <c r="C36" i="17"/>
  <c r="H36" i="17" s="1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6" i="18"/>
  <c r="R16" i="18" s="1"/>
  <c r="AA36" i="12"/>
  <c r="AA12" i="12"/>
  <c r="S10" i="18"/>
  <c r="R10" i="18" s="1"/>
  <c r="S4" i="18"/>
  <c r="R4" i="18" s="1"/>
  <c r="S27" i="18"/>
  <c r="R27" i="18" s="1"/>
  <c r="R42" i="1" s="1"/>
  <c r="S17" i="18"/>
  <c r="R17" i="18" s="1"/>
  <c r="R32" i="1" s="1"/>
  <c r="S12" i="18"/>
  <c r="R12" i="18" s="1"/>
  <c r="S5" i="18"/>
  <c r="R5" i="18" s="1"/>
  <c r="AA11" i="8"/>
  <c r="AA23" i="10"/>
  <c r="AA35" i="16"/>
  <c r="S28" i="18"/>
  <c r="R28" i="18" s="1"/>
  <c r="R43" i="1" s="1"/>
  <c r="S15" i="18"/>
  <c r="R15" i="18" s="1"/>
  <c r="S23" i="18"/>
  <c r="R23" i="18" s="1"/>
  <c r="R38" i="1" s="1"/>
  <c r="S31" i="18"/>
  <c r="R31" i="18" s="1"/>
  <c r="R46" i="1" s="1"/>
  <c r="S20" i="18"/>
  <c r="R20" i="18" s="1"/>
  <c r="R35" i="1" s="1"/>
  <c r="S9" i="18"/>
  <c r="R9" i="18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8" i="18"/>
  <c r="R8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3" i="18"/>
  <c r="R13" i="18" s="1"/>
  <c r="AA20" i="9"/>
  <c r="AA35" i="9"/>
  <c r="S11" i="18"/>
  <c r="R11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2" i="18"/>
  <c r="P23" i="18"/>
  <c r="P25" i="18"/>
  <c r="P18" i="18"/>
  <c r="P9" i="18"/>
  <c r="P21" i="18"/>
  <c r="P32" i="18"/>
  <c r="P19" i="18"/>
  <c r="P2" i="18"/>
  <c r="P16" i="18"/>
  <c r="P26" i="18"/>
  <c r="P13" i="18"/>
  <c r="P5" i="18"/>
  <c r="P11" i="18"/>
  <c r="P29" i="18"/>
  <c r="P27" i="18"/>
  <c r="P14" i="18"/>
  <c r="P4" i="18"/>
  <c r="P15" i="18"/>
  <c r="P30" i="18"/>
  <c r="P37" i="18"/>
  <c r="P35" i="18"/>
  <c r="P31" i="18"/>
  <c r="P17" i="18"/>
  <c r="P20" i="18"/>
  <c r="P24" i="18"/>
  <c r="P8" i="18"/>
  <c r="P34" i="18"/>
  <c r="P36" i="18"/>
  <c r="P22" i="18"/>
  <c r="P3" i="18"/>
  <c r="P6" i="18"/>
  <c r="P7" i="18"/>
  <c r="P1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2" i="18"/>
  <c r="D23" i="18"/>
  <c r="D25" i="18"/>
  <c r="D18" i="18"/>
  <c r="D9" i="18"/>
  <c r="D6" i="18"/>
  <c r="D32" i="18"/>
  <c r="D19" i="18"/>
  <c r="D2" i="18"/>
  <c r="D16" i="18"/>
  <c r="D26" i="18"/>
  <c r="D13" i="18"/>
  <c r="D5" i="18"/>
  <c r="D3" i="18"/>
  <c r="D31" i="18"/>
  <c r="D20" i="18"/>
  <c r="D8" i="18"/>
  <c r="D36" i="18"/>
  <c r="D17" i="18"/>
  <c r="D24" i="18"/>
  <c r="D34" i="18"/>
  <c r="D29" i="18"/>
  <c r="D15" i="18"/>
  <c r="D35" i="18"/>
  <c r="D27" i="18"/>
  <c r="D30" i="18"/>
  <c r="D14" i="18"/>
  <c r="D37" i="18"/>
  <c r="D22" i="18"/>
  <c r="D4" i="18"/>
  <c r="D7" i="18"/>
  <c r="D11" i="18"/>
  <c r="D10" i="18"/>
  <c r="L3" i="18"/>
  <c r="L35" i="18"/>
  <c r="L29" i="18"/>
  <c r="L6" i="18"/>
  <c r="L21" i="18"/>
  <c r="L27" i="18"/>
  <c r="L14" i="18"/>
  <c r="L4" i="18"/>
  <c r="L15" i="18"/>
  <c r="L30" i="18"/>
  <c r="L37" i="18"/>
  <c r="L22" i="18"/>
  <c r="L28" i="18"/>
  <c r="L33" i="18"/>
  <c r="L12" i="18"/>
  <c r="L23" i="18"/>
  <c r="L25" i="18"/>
  <c r="L18" i="18"/>
  <c r="L9" i="18"/>
  <c r="L32" i="18"/>
  <c r="L19" i="18"/>
  <c r="L2" i="18"/>
  <c r="L16" i="18"/>
  <c r="L26" i="18"/>
  <c r="L13" i="18"/>
  <c r="L5" i="18"/>
  <c r="L31" i="18"/>
  <c r="L17" i="18"/>
  <c r="L20" i="18"/>
  <c r="L24" i="18"/>
  <c r="L8" i="18"/>
  <c r="L34" i="18"/>
  <c r="L36" i="18"/>
  <c r="L7" i="18"/>
  <c r="L10" i="18"/>
  <c r="L11" i="18"/>
  <c r="E3" i="18"/>
  <c r="E31" i="18"/>
  <c r="E20" i="18"/>
  <c r="E8" i="18"/>
  <c r="E36" i="18"/>
  <c r="E17" i="18"/>
  <c r="E24" i="18"/>
  <c r="E34" i="18"/>
  <c r="E35" i="18"/>
  <c r="E29" i="18"/>
  <c r="E27" i="18"/>
  <c r="E14" i="18"/>
  <c r="E4" i="18"/>
  <c r="E15" i="18"/>
  <c r="E30" i="18"/>
  <c r="E37" i="18"/>
  <c r="E22" i="18"/>
  <c r="E21" i="18"/>
  <c r="E28" i="18"/>
  <c r="E33" i="18"/>
  <c r="E12" i="18"/>
  <c r="E23" i="18"/>
  <c r="E25" i="18"/>
  <c r="E18" i="18"/>
  <c r="E9" i="18"/>
  <c r="E16" i="18"/>
  <c r="E32" i="18"/>
  <c r="E26" i="18"/>
  <c r="E19" i="18"/>
  <c r="E13" i="18"/>
  <c r="E2" i="18"/>
  <c r="E5" i="18"/>
  <c r="E11" i="18"/>
  <c r="E6" i="18"/>
  <c r="E7" i="18"/>
  <c r="E10" i="18"/>
  <c r="O29" i="18"/>
  <c r="O27" i="18"/>
  <c r="O14" i="18"/>
  <c r="O4" i="18"/>
  <c r="O15" i="18"/>
  <c r="O30" i="18"/>
  <c r="O37" i="18"/>
  <c r="O35" i="18"/>
  <c r="O28" i="18"/>
  <c r="O33" i="18"/>
  <c r="O12" i="18"/>
  <c r="O23" i="18"/>
  <c r="O25" i="18"/>
  <c r="O18" i="18"/>
  <c r="O9" i="18"/>
  <c r="O21" i="18"/>
  <c r="O3" i="18"/>
  <c r="O31" i="18"/>
  <c r="O20" i="18"/>
  <c r="O8" i="18"/>
  <c r="O36" i="18"/>
  <c r="O17" i="18"/>
  <c r="O24" i="18"/>
  <c r="O34" i="18"/>
  <c r="O22" i="18"/>
  <c r="O32" i="18"/>
  <c r="O26" i="18"/>
  <c r="O19" i="18"/>
  <c r="O13" i="18"/>
  <c r="O2" i="18"/>
  <c r="O5" i="18"/>
  <c r="O16" i="18"/>
  <c r="O11" i="18"/>
  <c r="O6" i="18"/>
  <c r="O10" i="18"/>
  <c r="O7" i="18"/>
  <c r="H28" i="18"/>
  <c r="H33" i="18"/>
  <c r="H12" i="18"/>
  <c r="H23" i="18"/>
  <c r="H25" i="18"/>
  <c r="H18" i="18"/>
  <c r="H9" i="18"/>
  <c r="H35" i="18"/>
  <c r="H32" i="18"/>
  <c r="H19" i="18"/>
  <c r="H2" i="18"/>
  <c r="H16" i="18"/>
  <c r="H26" i="18"/>
  <c r="H13" i="18"/>
  <c r="H5" i="18"/>
  <c r="H21" i="18"/>
  <c r="H3" i="18"/>
  <c r="H31" i="18"/>
  <c r="H20" i="18"/>
  <c r="H8" i="18"/>
  <c r="H36" i="18"/>
  <c r="H17" i="18"/>
  <c r="H24" i="18"/>
  <c r="H34" i="18"/>
  <c r="H14" i="18"/>
  <c r="H37" i="18"/>
  <c r="H4" i="18"/>
  <c r="H22" i="18"/>
  <c r="H29" i="18"/>
  <c r="H15" i="18"/>
  <c r="H30" i="18"/>
  <c r="H27" i="18"/>
  <c r="H7" i="18"/>
  <c r="H11" i="18"/>
  <c r="H6" i="18"/>
  <c r="H1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2" i="18"/>
  <c r="F23" i="18"/>
  <c r="F25" i="18"/>
  <c r="F18" i="18"/>
  <c r="F9" i="18"/>
  <c r="F32" i="18"/>
  <c r="F19" i="18"/>
  <c r="F2" i="18"/>
  <c r="F16" i="18"/>
  <c r="F26" i="18"/>
  <c r="F13" i="18"/>
  <c r="F5" i="18"/>
  <c r="F35" i="18"/>
  <c r="F3" i="18"/>
  <c r="F31" i="18"/>
  <c r="F20" i="18"/>
  <c r="F8" i="18"/>
  <c r="F36" i="18"/>
  <c r="F17" i="18"/>
  <c r="F24" i="18"/>
  <c r="F34" i="18"/>
  <c r="F21" i="18"/>
  <c r="F4" i="18"/>
  <c r="F22" i="18"/>
  <c r="F29" i="18"/>
  <c r="F15" i="18"/>
  <c r="F27" i="18"/>
  <c r="F30" i="18"/>
  <c r="F37" i="18"/>
  <c r="F14" i="18"/>
  <c r="F7" i="18"/>
  <c r="F10" i="18"/>
  <c r="F11" i="18"/>
  <c r="G21" i="18"/>
  <c r="G3" i="18"/>
  <c r="G31" i="18"/>
  <c r="G20" i="18"/>
  <c r="G8" i="18"/>
  <c r="G36" i="18"/>
  <c r="G17" i="18"/>
  <c r="G24" i="18"/>
  <c r="G34" i="18"/>
  <c r="G10" i="18"/>
  <c r="G29" i="18"/>
  <c r="G27" i="18"/>
  <c r="G14" i="18"/>
  <c r="G4" i="18"/>
  <c r="G15" i="18"/>
  <c r="G30" i="18"/>
  <c r="G37" i="18"/>
  <c r="G22" i="18"/>
  <c r="G28" i="18"/>
  <c r="G33" i="18"/>
  <c r="G12" i="18"/>
  <c r="G23" i="18"/>
  <c r="G25" i="18"/>
  <c r="G18" i="18"/>
  <c r="G9" i="18"/>
  <c r="G2" i="18"/>
  <c r="G5" i="18"/>
  <c r="G16" i="18"/>
  <c r="G32" i="18"/>
  <c r="G26" i="18"/>
  <c r="G19" i="18"/>
  <c r="G35" i="18"/>
  <c r="G13" i="18"/>
  <c r="G11" i="18"/>
  <c r="G7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2" i="18"/>
  <c r="N23" i="18"/>
  <c r="N25" i="18"/>
  <c r="N18" i="18"/>
  <c r="N9" i="18"/>
  <c r="N21" i="18"/>
  <c r="N32" i="18"/>
  <c r="N19" i="18"/>
  <c r="N2" i="18"/>
  <c r="N16" i="18"/>
  <c r="N26" i="18"/>
  <c r="N13" i="18"/>
  <c r="N5" i="18"/>
  <c r="N29" i="18"/>
  <c r="N27" i="18"/>
  <c r="N14" i="18"/>
  <c r="N4" i="18"/>
  <c r="N15" i="18"/>
  <c r="N30" i="18"/>
  <c r="N37" i="18"/>
  <c r="N22" i="18"/>
  <c r="N3" i="18"/>
  <c r="N36" i="18"/>
  <c r="N31" i="18"/>
  <c r="N17" i="18"/>
  <c r="N20" i="18"/>
  <c r="N24" i="18"/>
  <c r="N8" i="18"/>
  <c r="N34" i="18"/>
  <c r="N11" i="18"/>
  <c r="N7" i="18"/>
  <c r="N10" i="18"/>
  <c r="N6" i="18"/>
  <c r="Q28" i="18"/>
  <c r="Q33" i="18"/>
  <c r="Q12" i="18"/>
  <c r="Q23" i="18"/>
  <c r="Q25" i="18"/>
  <c r="Q18" i="18"/>
  <c r="Q9" i="18"/>
  <c r="Q21" i="18"/>
  <c r="Q32" i="18"/>
  <c r="Q19" i="18"/>
  <c r="Q2" i="18"/>
  <c r="Q16" i="18"/>
  <c r="Q26" i="18"/>
  <c r="Q13" i="18"/>
  <c r="Q5" i="18"/>
  <c r="Q22" i="18"/>
  <c r="Q29" i="18"/>
  <c r="Q27" i="18"/>
  <c r="Q14" i="18"/>
  <c r="Q4" i="18"/>
  <c r="Q15" i="18"/>
  <c r="Q30" i="18"/>
  <c r="Q37" i="18"/>
  <c r="Q35" i="18"/>
  <c r="Q31" i="18"/>
  <c r="Q17" i="18"/>
  <c r="Q20" i="18"/>
  <c r="Q24" i="18"/>
  <c r="Q8" i="18"/>
  <c r="Q34" i="18"/>
  <c r="Q3" i="18"/>
  <c r="Q36" i="18"/>
  <c r="Q11" i="18"/>
  <c r="Q6" i="18"/>
  <c r="Q7" i="18"/>
  <c r="Q10" i="18"/>
  <c r="M3" i="18"/>
  <c r="M31" i="18"/>
  <c r="M20" i="18"/>
  <c r="M8" i="18"/>
  <c r="M36" i="18"/>
  <c r="M17" i="18"/>
  <c r="M24" i="18"/>
  <c r="M34" i="18"/>
  <c r="M22" i="18"/>
  <c r="M29" i="18"/>
  <c r="M27" i="18"/>
  <c r="M14" i="18"/>
  <c r="M4" i="18"/>
  <c r="M15" i="18"/>
  <c r="M30" i="18"/>
  <c r="M37" i="18"/>
  <c r="M35" i="18"/>
  <c r="M32" i="18"/>
  <c r="M19" i="18"/>
  <c r="M2" i="18"/>
  <c r="M16" i="18"/>
  <c r="M26" i="18"/>
  <c r="M13" i="18"/>
  <c r="M5" i="18"/>
  <c r="M11" i="18"/>
  <c r="M28" i="18"/>
  <c r="M25" i="18"/>
  <c r="M33" i="18"/>
  <c r="M18" i="18"/>
  <c r="M12" i="18"/>
  <c r="M9" i="18"/>
  <c r="M23" i="18"/>
  <c r="M21" i="18"/>
  <c r="M6" i="18"/>
  <c r="M7" i="18"/>
  <c r="M1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1" i="18"/>
  <c r="T34" i="18"/>
  <c r="T6" i="18"/>
  <c r="W10" i="18"/>
  <c r="K10" i="18"/>
  <c r="K34" i="18"/>
  <c r="W34" i="18"/>
  <c r="O46" i="13"/>
  <c r="D6" i="13" s="1"/>
  <c r="R46" i="9"/>
  <c r="E7" i="9" s="1"/>
  <c r="J46" i="10"/>
  <c r="E3" i="10" s="1"/>
  <c r="N46" i="12"/>
  <c r="E5" i="12" s="1"/>
  <c r="T10" i="18"/>
  <c r="E51" i="1"/>
  <c r="W11" i="18"/>
  <c r="K1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7" i="18"/>
  <c r="T35" i="18"/>
  <c r="L47" i="1"/>
  <c r="K7" i="18"/>
  <c r="W7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2" i="18"/>
  <c r="G26" i="1"/>
  <c r="G24" i="1"/>
  <c r="M32" i="1"/>
  <c r="O20" i="1"/>
  <c r="E38" i="1"/>
  <c r="E32" i="1"/>
  <c r="H17" i="1"/>
  <c r="O35" i="1"/>
  <c r="H26" i="1"/>
  <c r="E17" i="1"/>
  <c r="K5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5" i="18"/>
  <c r="W17" i="18"/>
  <c r="W20" i="18"/>
  <c r="W12" i="18"/>
  <c r="W36" i="18"/>
  <c r="W4" i="18"/>
  <c r="K19" i="18"/>
  <c r="W16" i="18"/>
  <c r="K24" i="18"/>
  <c r="M33" i="1"/>
  <c r="G36" i="1"/>
  <c r="W29" i="18"/>
  <c r="W23" i="18"/>
  <c r="I34" i="1"/>
  <c r="K8" i="18"/>
  <c r="W18" i="18"/>
  <c r="W14" i="18"/>
  <c r="W32" i="18"/>
  <c r="W3" i="18"/>
  <c r="W26" i="18"/>
  <c r="M19" i="1"/>
  <c r="E31" i="1"/>
  <c r="T3" i="18"/>
  <c r="T2" i="18"/>
  <c r="W25" i="18"/>
  <c r="W27" i="18"/>
  <c r="W24" i="18"/>
  <c r="W28" i="18"/>
  <c r="W37" i="18"/>
  <c r="W5" i="18"/>
  <c r="T5" i="18"/>
  <c r="W30" i="18"/>
  <c r="W9" i="18"/>
  <c r="G27" i="1"/>
  <c r="K17" i="18"/>
  <c r="W8" i="18"/>
  <c r="L22" i="1"/>
  <c r="T28" i="18"/>
  <c r="T15" i="18"/>
  <c r="T20" i="18"/>
  <c r="T9" i="18"/>
  <c r="T36" i="18"/>
  <c r="T26" i="18"/>
  <c r="T12" i="18"/>
  <c r="T37" i="18"/>
  <c r="T4" i="18"/>
  <c r="T29" i="18"/>
  <c r="T23" i="18"/>
  <c r="L40" i="1"/>
  <c r="L25" i="1"/>
  <c r="W2" i="18"/>
  <c r="T14" i="18"/>
  <c r="T17" i="18"/>
  <c r="L46" i="1"/>
  <c r="T16" i="18"/>
  <c r="M22" i="1"/>
  <c r="I29" i="1"/>
  <c r="T19" i="18"/>
  <c r="W19" i="18"/>
  <c r="T22" i="18"/>
  <c r="W22" i="18"/>
  <c r="T18" i="18"/>
  <c r="T8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5" i="18"/>
  <c r="M17" i="1"/>
  <c r="Q17" i="1"/>
  <c r="K4" i="18"/>
  <c r="K28" i="18"/>
  <c r="W13" i="18"/>
  <c r="K33" i="18"/>
  <c r="K30" i="18"/>
  <c r="K13" i="18"/>
  <c r="K9" i="18"/>
  <c r="K3" i="18"/>
  <c r="K37" i="18"/>
  <c r="K12" i="18"/>
  <c r="K25" i="18"/>
  <c r="K16" i="18"/>
  <c r="K23" i="18"/>
  <c r="K18" i="18"/>
  <c r="K20" i="18"/>
  <c r="K36" i="18"/>
  <c r="K22" i="18"/>
  <c r="K31" i="18"/>
  <c r="T13" i="18"/>
  <c r="K14" i="18"/>
  <c r="K27" i="18"/>
  <c r="K26" i="18"/>
  <c r="I54" i="1" l="1"/>
  <c r="H54" i="1"/>
  <c r="G54" i="1"/>
  <c r="F54" i="1"/>
  <c r="E54" i="1"/>
  <c r="E3" i="19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O4" i="17"/>
  <c r="Q4" i="19" s="1"/>
  <c r="R8" i="1" s="1"/>
  <c r="O3" i="17"/>
  <c r="Q3" i="19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9" i="18"/>
  <c r="I9" i="18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D3" i="19"/>
  <c r="T3" i="19" s="1"/>
  <c r="J34" i="18"/>
  <c r="I34" i="18" s="1"/>
  <c r="J49" i="1" s="1"/>
  <c r="U25" i="1"/>
  <c r="U47" i="1"/>
  <c r="J11" i="18"/>
  <c r="I11" i="18" s="1"/>
  <c r="J16" i="18"/>
  <c r="I16" i="18" s="1"/>
  <c r="J27" i="18"/>
  <c r="I27" i="18" s="1"/>
  <c r="J42" i="1" s="1"/>
  <c r="J36" i="18"/>
  <c r="I36" i="18" s="1"/>
  <c r="J51" i="1" s="1"/>
  <c r="J4" i="18"/>
  <c r="I4" i="18" s="1"/>
  <c r="J10" i="18"/>
  <c r="I10" i="18" s="1"/>
  <c r="J25" i="18"/>
  <c r="I25" i="18" s="1"/>
  <c r="J40" i="1" s="1"/>
  <c r="J2" i="18"/>
  <c r="I2" i="18" s="1"/>
  <c r="J8" i="18"/>
  <c r="I8" i="18" s="1"/>
  <c r="J12" i="18"/>
  <c r="I12" i="18" s="1"/>
  <c r="J28" i="18"/>
  <c r="I28" i="18" s="1"/>
  <c r="J43" i="1" s="1"/>
  <c r="J21" i="18"/>
  <c r="I21" i="18" s="1"/>
  <c r="J36" i="1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32" i="18"/>
  <c r="I32" i="18" s="1"/>
  <c r="J47" i="1" s="1"/>
  <c r="J5" i="18"/>
  <c r="I5" i="18" s="1"/>
  <c r="J13" i="18"/>
  <c r="I13" i="18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14" i="18"/>
  <c r="I14" i="18" s="1"/>
  <c r="J31" i="18"/>
  <c r="I31" i="18" s="1"/>
  <c r="J46" i="1" s="1"/>
  <c r="J15" i="18"/>
  <c r="I15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I2" i="19" l="1"/>
  <c r="J25" i="1"/>
  <c r="J18" i="1"/>
  <c r="J30" i="1"/>
  <c r="J20" i="1"/>
  <c r="J28" i="1"/>
  <c r="J19" i="1"/>
  <c r="R6" i="1"/>
  <c r="J29" i="1"/>
  <c r="J23" i="1"/>
  <c r="J22" i="1"/>
  <c r="J27" i="1"/>
  <c r="J21" i="1"/>
  <c r="J31" i="1"/>
  <c r="J26" i="1"/>
  <c r="J24" i="1"/>
  <c r="R7" i="1"/>
  <c r="P2" i="17"/>
  <c r="S3" i="18"/>
  <c r="R3" i="18" s="1"/>
  <c r="S7" i="18"/>
  <c r="R7" i="18" s="1"/>
  <c r="S30" i="18"/>
  <c r="R30" i="18" s="1"/>
  <c r="R45" i="1" s="1"/>
  <c r="S34" i="18"/>
  <c r="R34" i="18" s="1"/>
  <c r="R49" i="1" s="1"/>
  <c r="S6" i="18"/>
  <c r="R6" i="18" s="1"/>
  <c r="S37" i="18"/>
  <c r="R37" i="18" s="1"/>
  <c r="R52" i="1" s="1"/>
  <c r="S14" i="18"/>
  <c r="R14" i="18" s="1"/>
  <c r="R19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5" i="18"/>
  <c r="U15" i="18" s="1"/>
  <c r="J3" i="19"/>
  <c r="V29" i="1"/>
  <c r="V10" i="18"/>
  <c r="U10" i="18" s="1"/>
  <c r="V35" i="18"/>
  <c r="U35" i="18" s="1"/>
  <c r="T50" i="1" s="1"/>
  <c r="V16" i="18"/>
  <c r="U16" i="18" s="1"/>
  <c r="V40" i="1"/>
  <c r="V26" i="1"/>
  <c r="V48" i="1"/>
  <c r="S2" i="18"/>
  <c r="R2" i="18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22" i="18"/>
  <c r="U22" i="18" s="1"/>
  <c r="T37" i="1" s="1"/>
  <c r="V46" i="1"/>
  <c r="V28" i="18"/>
  <c r="U28" i="18" s="1"/>
  <c r="T43" i="1" s="1"/>
  <c r="V21" i="18"/>
  <c r="U21" i="18" s="1"/>
  <c r="T36" i="1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9" i="18"/>
  <c r="U9" i="18" s="1"/>
  <c r="V23" i="18"/>
  <c r="U23" i="18" s="1"/>
  <c r="T38" i="1" s="1"/>
  <c r="V29" i="18"/>
  <c r="U29" i="18" s="1"/>
  <c r="T44" i="1" s="1"/>
  <c r="V13" i="18"/>
  <c r="U13" i="18" s="1"/>
  <c r="V11" i="18"/>
  <c r="U11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J7" i="19"/>
  <c r="T7" i="19"/>
  <c r="J10" i="1"/>
  <c r="P9" i="17"/>
  <c r="V2" i="18" s="1"/>
  <c r="U2" i="18" s="1"/>
  <c r="P4" i="17"/>
  <c r="V4" i="18" l="1"/>
  <c r="U4" i="18" s="1"/>
  <c r="R23" i="1"/>
  <c r="V5" i="18"/>
  <c r="U5" i="18" s="1"/>
  <c r="V12" i="18"/>
  <c r="U12" i="18" s="1"/>
  <c r="R25" i="1"/>
  <c r="R20" i="1"/>
  <c r="R18" i="1"/>
  <c r="J54" i="1"/>
  <c r="R31" i="1"/>
  <c r="R26" i="1"/>
  <c r="T20" i="1"/>
  <c r="R27" i="1"/>
  <c r="R30" i="1"/>
  <c r="R21" i="1"/>
  <c r="R28" i="1"/>
  <c r="R22" i="1"/>
  <c r="R29" i="1"/>
  <c r="R17" i="1"/>
  <c r="R24" i="1"/>
  <c r="S2" i="19"/>
  <c r="T7" i="1" s="1"/>
  <c r="S4" i="19"/>
  <c r="T8" i="1" s="1"/>
  <c r="I3" i="19"/>
  <c r="J7" i="1" s="1"/>
  <c r="S7" i="19"/>
  <c r="T11" i="1" s="1"/>
  <c r="V3" i="18"/>
  <c r="U3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4" i="18"/>
  <c r="U14" i="18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7" i="18"/>
  <c r="U7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5" i="1" l="1"/>
  <c r="T19" i="1"/>
  <c r="T24" i="1"/>
  <c r="T30" i="1"/>
  <c r="T22" i="1"/>
  <c r="T27" i="1"/>
  <c r="R54" i="1"/>
  <c r="T31" i="1"/>
  <c r="T18" i="1"/>
  <c r="T23" i="1"/>
  <c r="T29" i="1"/>
  <c r="T26" i="1"/>
  <c r="T2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<sst xmlns="http://schemas.openxmlformats.org/spreadsheetml/2006/main" count="618" uniqueCount="136">
  <si>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</si>
  <si>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</si>
  <si>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</si>
  <si>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</si>
  <si>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</si>
  <si>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</si>
  <si>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</si>
  <si>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</si>
  <si>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</si>
  <si>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</si>
  <si>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</si>
  <si>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</si>
  <si>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</si>
  <si>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</si>
  <si>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</si>
  <si>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</si>
  <si>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</si>
  <si>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</si>
  <si>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</si>
  <si>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</si>
  <si>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</si>
  <si>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</si>
  <si>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</si>
  <si>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</si>
  <si>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</si>
  <si>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</si>
  <si>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</si>
  <si>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</si>
  <si>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</si>
  <si>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</si>
  <si>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</si>
  <si>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</si>
  <si>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</si>
  <si>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</si>
  <si>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</si>
  <si>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</si>
  <si>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</si>
  <si>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</si>
  <si>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</si>
  <si>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</si>
  <si>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</si>
  <si>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</si>
  <si>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</si>
  <si>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</si>
  <si>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</si>
  <si>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</si>
  <si>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</si>
  <si>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</si>
  <si>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</si>
  <si>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</si>
  <si>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</si>
  <si>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</si>
  <si>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</si>
  <si>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</si>
  <si>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</si>
  <si>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</si>
  <si>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</si>
  <si>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</si>
  <si>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</si>
  <si>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</si>
  <si>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</si>
  <si>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</si>
  <si>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</si>
  <si>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</si>
  <si>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</si>
  <si>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</si>
  <si>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</si>
  <si>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</si>
  <si>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</si>
  <si>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</si>
  <si>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</si>
  <si>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</si>
  <si>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</si>
  <si>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</si>
  <si>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</si>
  <si>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</si>
  <si>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</si>
  <si>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</si>
  <si>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</si>
  <si>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</si>
  <si>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</si>
  <si>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</si>
  <si>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</si>
  <si>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</si>
  <si>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</si>
  <si>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</si>
  <si>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</si>
  <si>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</si>
  <si>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</si>
  <si>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</si>
  <si>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</si>
  <si>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</si>
  <si>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</si>
  <si>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</si>
  <si>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</si>
  <si>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</si>
  <si>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</si>
  <si>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</si>
  <si>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</si>
  <si>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</si>
  <si>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</si>
  <si>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</si>
  <si>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</si>
  <si>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Werlte</t>
  </si>
  <si>
    <t xml:space="preserve">Eisten </t>
  </si>
  <si>
    <t>Sögel</t>
  </si>
  <si>
    <t xml:space="preserve">Werlte </t>
  </si>
  <si>
    <t>Eisten</t>
  </si>
  <si>
    <t>Carl Broermann</t>
  </si>
  <si>
    <t>05951661</t>
  </si>
  <si>
    <t>Broermann Carl</t>
  </si>
  <si>
    <t>Köbbe Gerd</t>
  </si>
  <si>
    <t>Staggenborg Hans</t>
  </si>
  <si>
    <t>Baalmann Werner</t>
  </si>
  <si>
    <t>Büter Wilhelm</t>
  </si>
  <si>
    <t xml:space="preserve"> Ostermann Franz</t>
  </si>
  <si>
    <t>Schute Helmut</t>
  </si>
  <si>
    <t>van der Lugt Dirk Jan</t>
  </si>
  <si>
    <t>Bode Hans Hermann</t>
  </si>
  <si>
    <t>Scholl Bruno</t>
  </si>
  <si>
    <t>x</t>
  </si>
  <si>
    <t>Bü / Ba</t>
  </si>
  <si>
    <t>654 / 405</t>
  </si>
  <si>
    <t>Bü /Ba</t>
  </si>
  <si>
    <t>Dick van der Lugt</t>
  </si>
  <si>
    <t>059519687544</t>
  </si>
  <si>
    <t>Abeln Bernd</t>
  </si>
  <si>
    <t>Bü/ Ba</t>
  </si>
  <si>
    <t>Dirk Jan van der Lugt</t>
  </si>
  <si>
    <t>059529687544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</si>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</sst>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1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165" fontId="22" fillId="4" borderId="5" xfId="0" applyNumberFormat="1" applyFont="1" applyFill="1" applyBorder="1" applyAlignment="1">
      <alignment horizontal="center"/>
    </xf>
    <xf numFmtId="165" fontId="22" fillId="4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 vertical="center"/>
    </xf>
    <xf numFmtId="49" fontId="22" fillId="4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2" fillId="4" borderId="4" xfId="0" applyNumberFormat="1" applyFont="1" applyFill="1" applyBorder="1" applyAlignment="1">
      <alignment horizontal="center" vertical="center"/>
    </xf>
    <xf numFmtId="49" fontId="22" fillId="4" borderId="2" xfId="0" applyNumberFormat="1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9">
    <cellStyle name="Komma" xfId="1" builtinId="3"/>
    <cellStyle name="Komma 2" xfId="2" xr:uid="{00000000-0005-0000-0000-00002F000000}"/>
    <cellStyle name="Komma 2 2" xfId="4" xr:uid="{00000000-0005-0000-0000-000001000000}"/>
    <cellStyle name="Komma 2 2 2" xfId="9" xr:uid="{00000000-0005-0000-0000-000002000000}"/>
    <cellStyle name="Komma 2 2 2 2" xfId="21" xr:uid="{00000000-0005-0000-0000-000003000000}"/>
    <cellStyle name="Komma 2 2 2 2 2" xfId="45" xr:uid="{00000000-0005-0000-0000-000003000000}"/>
    <cellStyle name="Komma 2 2 2 3" xfId="33" xr:uid="{00000000-0005-0000-0000-000002000000}"/>
    <cellStyle name="Komma 2 2 3" xfId="16" xr:uid="{00000000-0005-0000-0000-000002000000}"/>
    <cellStyle name="Komma 2 2 3 2" xfId="40" xr:uid="{00000000-0005-0000-0000-000002000000}"/>
    <cellStyle name="Komma 2 2 4" xfId="28" xr:uid="{00000000-0005-0000-0000-000001000000}"/>
    <cellStyle name="Komma 2 3" xfId="6" xr:uid="{00000000-0005-0000-0000-000001000000}"/>
    <cellStyle name="Komma 2 3 2" xfId="10" xr:uid="{00000000-0005-0000-0000-000003000000}"/>
    <cellStyle name="Komma 2 3 2 2" xfId="22" xr:uid="{00000000-0005-0000-0000-000005000000}"/>
    <cellStyle name="Komma 2 3 2 2 2" xfId="46" xr:uid="{00000000-0005-0000-0000-000005000000}"/>
    <cellStyle name="Komma 2 3 2 3" xfId="34" xr:uid="{00000000-0005-0000-0000-000003000000}"/>
    <cellStyle name="Komma 2 3 3" xfId="18" xr:uid="{00000000-0005-0000-0000-000004000000}"/>
    <cellStyle name="Komma 2 3 3 2" xfId="42" xr:uid="{00000000-0005-0000-0000-000004000000}"/>
    <cellStyle name="Komma 2 3 4" xfId="30" xr:uid="{00000000-0005-0000-0000-000001000000}"/>
    <cellStyle name="Komma 2 4" xfId="8" xr:uid="{00000000-0005-0000-0000-000001000000}"/>
    <cellStyle name="Komma 2 4 2" xfId="20" xr:uid="{00000000-0005-0000-0000-000006000000}"/>
    <cellStyle name="Komma 2 4 2 2" xfId="44" xr:uid="{00000000-0005-0000-0000-000006000000}"/>
    <cellStyle name="Komma 2 4 3" xfId="32" xr:uid="{00000000-0005-0000-0000-000001000000}"/>
    <cellStyle name="Komma 2 5" xfId="14" xr:uid="{00000000-0005-0000-0000-000001000000}"/>
    <cellStyle name="Komma 2 5 2" xfId="38" xr:uid="{00000000-0005-0000-0000-000001000000}"/>
    <cellStyle name="Komma 2 6" xfId="26" xr:uid="{00000000-0005-0000-0000-00002F000000}"/>
    <cellStyle name="Komma 3" xfId="3" xr:uid="{00000000-0005-0000-0000-000030000000}"/>
    <cellStyle name="Komma 3 2" xfId="11" xr:uid="{00000000-0005-0000-0000-000004000000}"/>
    <cellStyle name="Komma 3 2 2" xfId="23" xr:uid="{00000000-0005-0000-0000-000008000000}"/>
    <cellStyle name="Komma 3 2 2 2" xfId="47" xr:uid="{00000000-0005-0000-0000-000008000000}"/>
    <cellStyle name="Komma 3 2 3" xfId="35" xr:uid="{00000000-0005-0000-0000-000004000000}"/>
    <cellStyle name="Komma 3 3" xfId="15" xr:uid="{00000000-0005-0000-0000-000007000000}"/>
    <cellStyle name="Komma 3 3 2" xfId="39" xr:uid="{00000000-0005-0000-0000-000007000000}"/>
    <cellStyle name="Komma 3 4" xfId="27" xr:uid="{00000000-0005-0000-0000-000030000000}"/>
    <cellStyle name="Komma 4" xfId="5" xr:uid="{00000000-0005-0000-0000-000032000000}"/>
    <cellStyle name="Komma 4 2" xfId="12" xr:uid="{00000000-0005-0000-0000-000005000000}"/>
    <cellStyle name="Komma 4 2 2" xfId="24" xr:uid="{00000000-0005-0000-0000-00000A000000}"/>
    <cellStyle name="Komma 4 2 2 2" xfId="48" xr:uid="{00000000-0005-0000-0000-00000A000000}"/>
    <cellStyle name="Komma 4 2 3" xfId="36" xr:uid="{00000000-0005-0000-0000-000005000000}"/>
    <cellStyle name="Komma 4 3" xfId="17" xr:uid="{00000000-0005-0000-0000-000009000000}"/>
    <cellStyle name="Komma 4 3 2" xfId="41" xr:uid="{00000000-0005-0000-0000-000009000000}"/>
    <cellStyle name="Komma 4 4" xfId="29" xr:uid="{00000000-0005-0000-0000-000032000000}"/>
    <cellStyle name="Komma 5" xfId="7" xr:uid="{00000000-0005-0000-0000-000034000000}"/>
    <cellStyle name="Komma 5 2" xfId="19" xr:uid="{00000000-0005-0000-0000-00000B000000}"/>
    <cellStyle name="Komma 5 2 2" xfId="43" xr:uid="{00000000-0005-0000-0000-00000B000000}"/>
    <cellStyle name="Komma 5 3" xfId="31" xr:uid="{00000000-0005-0000-0000-000034000000}"/>
    <cellStyle name="Komma 6" xfId="13" xr:uid="{00000000-0005-0000-0000-00003A000000}"/>
    <cellStyle name="Komma 6 2" xfId="37" xr:uid="{00000000-0005-0000-0000-00003A000000}"/>
    <cellStyle name="Komma 7" xfId="25" xr:uid="{00000000-0005-0000-0000-00004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U1" sqref="U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5" t="s">
        <v>66</v>
      </c>
      <c r="L1" s="185"/>
      <c r="M1" s="184" t="s">
        <v>17</v>
      </c>
      <c r="N1" s="184"/>
      <c r="O1" s="184"/>
      <c r="P1" s="183" t="s">
        <v>15</v>
      </c>
      <c r="Q1" s="18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97</v>
      </c>
      <c r="E3" s="116" t="s">
        <v>98</v>
      </c>
      <c r="F3" s="116" t="s">
        <v>99</v>
      </c>
      <c r="G3" s="116" t="s">
        <v>100</v>
      </c>
      <c r="H3" s="116" t="s">
        <v>101</v>
      </c>
      <c r="I3" s="116" t="s">
        <v>102</v>
      </c>
      <c r="J3" s="186" t="s">
        <v>1</v>
      </c>
      <c r="K3" s="186"/>
      <c r="L3" s="116" t="s">
        <v>130</v>
      </c>
      <c r="M3" s="116" t="s">
        <v>131</v>
      </c>
      <c r="N3" s="116" t="s">
        <v>132</v>
      </c>
      <c r="O3" s="116" t="s">
        <v>133</v>
      </c>
      <c r="P3" s="116" t="s">
        <v>134</v>
      </c>
      <c r="Q3" s="116" t="s">
        <v>135</v>
      </c>
      <c r="R3" s="176" t="s">
        <v>3</v>
      </c>
      <c r="S3" s="176"/>
      <c r="T3" s="176" t="s">
        <v>5</v>
      </c>
      <c r="U3" s="176"/>
    </row>
    <row r="4" spans="1:22" s="21" customFormat="1" ht="34.5" customHeight="1" x14ac:dyDescent="0.3">
      <c r="A4" s="29" t="s">
        <v>2</v>
      </c>
      <c r="B4" s="174" t="s">
        <v>47</v>
      </c>
      <c r="C4" s="175"/>
      <c r="D4" s="30" t="s">
        <v>103</v>
      </c>
      <c r="E4" s="30" t="s">
        <v>104</v>
      </c>
      <c r="F4" s="30" t="s">
        <v>105</v>
      </c>
      <c r="G4" s="30" t="s">
        <v>106</v>
      </c>
      <c r="H4" s="30" t="s">
        <v>104</v>
      </c>
      <c r="I4" s="30" t="s">
        <v>105</v>
      </c>
      <c r="J4" s="29" t="s">
        <v>0</v>
      </c>
      <c r="K4" s="31" t="s">
        <v>4</v>
      </c>
      <c r="L4" s="30" t="str">
        <f t="shared" ref="L4:Q4" si="0">D4</f>
        <v>Werlte</v>
      </c>
      <c r="M4" s="30" t="str">
        <f t="shared" si="0"/>
        <v xml:space="preserve">Eisten </v>
      </c>
      <c r="N4" s="30" t="s">
        <v>103</v>
      </c>
      <c r="O4" s="30" t="s">
        <v>105</v>
      </c>
      <c r="P4" s="30" t="str">
        <f t="shared" si="0"/>
        <v xml:space="preserve">Eisten 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81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1"/>
    </row>
    <row r="6" spans="1:22" ht="20.25" customHeight="1" x14ac:dyDescent="0.3">
      <c r="A6" s="35">
        <v>1</v>
      </c>
      <c r="B6" s="177" t="str">
        <f>'Übersicht Gruppen'!B2</f>
        <v>Eisten</v>
      </c>
      <c r="C6" s="178"/>
      <c r="D6" s="36">
        <f>'Übersicht Gruppen'!C2</f>
        <v>616.9</v>
      </c>
      <c r="E6" s="36">
        <f>'Übersicht Gruppen'!D2</f>
        <v>624.9</v>
      </c>
      <c r="F6" s="36">
        <f>'Übersicht Gruppen'!E2</f>
        <v>618.59999999999991</v>
      </c>
      <c r="G6" s="36">
        <f>'Übersicht Gruppen'!F2</f>
        <v>616.9</v>
      </c>
      <c r="H6" s="36">
        <f>'Übersicht Gruppen'!G2</f>
        <v>618.79999999999995</v>
      </c>
      <c r="I6" s="36">
        <f>'Übersicht Gruppen'!H2</f>
        <v>622.79999999999995</v>
      </c>
      <c r="J6" s="37">
        <f>'Übersicht Gruppen'!I2</f>
        <v>619.81666666666661</v>
      </c>
      <c r="K6" s="38">
        <f t="shared" ref="K6:K11" si="1">SUM(D6:I6)</f>
        <v>3718.8999999999996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619.81666666666661</v>
      </c>
      <c r="U6" s="38">
        <f>SUM(S6+K6)</f>
        <v>3718.8999999999996</v>
      </c>
      <c r="V6" s="182"/>
    </row>
    <row r="7" spans="1:22" ht="20.25" customHeight="1" x14ac:dyDescent="0.3">
      <c r="A7" s="39">
        <v>2</v>
      </c>
      <c r="B7" s="179" t="str">
        <f>'Übersicht Gruppen'!B3</f>
        <v>Werlte</v>
      </c>
      <c r="C7" s="180"/>
      <c r="D7" s="40">
        <f>'Übersicht Gruppen'!C3</f>
        <v>609.4</v>
      </c>
      <c r="E7" s="40">
        <f>'Übersicht Gruppen'!D3</f>
        <v>612.70000000000005</v>
      </c>
      <c r="F7" s="40">
        <f>'Übersicht Gruppen'!E3</f>
        <v>609.1</v>
      </c>
      <c r="G7" s="40">
        <f>'Übersicht Gruppen'!F3</f>
        <v>619.4</v>
      </c>
      <c r="H7" s="40">
        <f>'Übersicht Gruppen'!G3</f>
        <v>615.1</v>
      </c>
      <c r="I7" s="40">
        <f>'Übersicht Gruppen'!H3</f>
        <v>617.79999999999995</v>
      </c>
      <c r="J7" s="41">
        <f>'Übersicht Gruppen'!I3</f>
        <v>613.91666666666663</v>
      </c>
      <c r="K7" s="42">
        <f t="shared" si="1"/>
        <v>3683.5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613.91666666666663</v>
      </c>
      <c r="U7" s="42">
        <f t="shared" ref="U7:U11" si="3">SUM(S7+K7)</f>
        <v>3683.5</v>
      </c>
      <c r="V7" s="42">
        <f>(U6-U7)*-1</f>
        <v>-35.399999999999636</v>
      </c>
    </row>
    <row r="8" spans="1:22" ht="20.25" customHeight="1" x14ac:dyDescent="0.3">
      <c r="A8" s="43">
        <v>3</v>
      </c>
      <c r="B8" s="177" t="str">
        <f>'Übersicht Gruppen'!B4</f>
        <v>Sögel</v>
      </c>
      <c r="C8" s="178"/>
      <c r="D8" s="36">
        <f>'Übersicht Gruppen'!C4</f>
        <v>578.5</v>
      </c>
      <c r="E8" s="36">
        <f>'Übersicht Gruppen'!D4</f>
        <v>398.20000000000005</v>
      </c>
      <c r="F8" s="36">
        <f>'Übersicht Gruppen'!E4</f>
        <v>397.9</v>
      </c>
      <c r="G8" s="36">
        <f>'Übersicht Gruppen'!F4</f>
        <v>387.20000000000005</v>
      </c>
      <c r="H8" s="36">
        <f>'Übersicht Gruppen'!G4</f>
        <v>406.29999999999995</v>
      </c>
      <c r="I8" s="36">
        <f>'Übersicht Gruppen'!H4</f>
        <v>401.1</v>
      </c>
      <c r="J8" s="37">
        <f>'Übersicht Gruppen'!I4</f>
        <v>428.2</v>
      </c>
      <c r="K8" s="38">
        <f t="shared" si="1"/>
        <v>2569.1999999999998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428.2</v>
      </c>
      <c r="U8" s="38">
        <f t="shared" si="3"/>
        <v>2569.1999999999998</v>
      </c>
      <c r="V8" s="38">
        <f t="shared" ref="V8:V11" si="4">(U7-U8)*-1</f>
        <v>-1114.3000000000002</v>
      </c>
    </row>
    <row r="9" spans="1:22" ht="20.25" customHeight="1" x14ac:dyDescent="0.3">
      <c r="A9" s="29">
        <v>4</v>
      </c>
      <c r="B9" s="179" t="str">
        <f>'Übersicht Gruppen'!B5</f>
        <v>Verein IV</v>
      </c>
      <c r="C9" s="180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-2569.1999999999998</v>
      </c>
    </row>
    <row r="10" spans="1:22" ht="20.25" customHeight="1" x14ac:dyDescent="0.3">
      <c r="A10" s="44">
        <v>5</v>
      </c>
      <c r="B10" s="177" t="str">
        <f>'Übersicht Gruppen'!B6</f>
        <v>Verein V</v>
      </c>
      <c r="C10" s="178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79" t="str">
        <f>'Übersicht Gruppen'!B7</f>
        <v>Verein VI</v>
      </c>
      <c r="C11" s="18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300.8</v>
      </c>
      <c r="E13" s="36">
        <f t="shared" ref="E13:U13" si="5">AVERAGE(E6:E11)</f>
        <v>272.63333333333333</v>
      </c>
      <c r="F13" s="36">
        <f t="shared" si="5"/>
        <v>270.93333333333334</v>
      </c>
      <c r="G13" s="36">
        <f t="shared" si="5"/>
        <v>270.58333333333331</v>
      </c>
      <c r="H13" s="36">
        <f t="shared" si="5"/>
        <v>273.36666666666667</v>
      </c>
      <c r="I13" s="36">
        <f t="shared" si="5"/>
        <v>273.61666666666662</v>
      </c>
      <c r="J13" s="37">
        <f t="shared" si="5"/>
        <v>276.98888888888888</v>
      </c>
      <c r="K13" s="38">
        <f>SUM(K6:K11)/6</f>
        <v>1661.9333333333332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276.98888888888888</v>
      </c>
      <c r="U13" s="38">
        <f t="shared" si="5"/>
        <v>1661.9333333333332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6" t="s">
        <v>1</v>
      </c>
      <c r="K15" s="176"/>
      <c r="L15" s="46"/>
      <c r="M15" s="46"/>
      <c r="N15" s="46"/>
      <c r="O15" s="46"/>
      <c r="P15" s="46"/>
      <c r="Q15" s="46"/>
      <c r="R15" s="176" t="s">
        <v>3</v>
      </c>
      <c r="S15" s="176"/>
      <c r="T15" s="176" t="s">
        <v>5</v>
      </c>
      <c r="U15" s="176"/>
      <c r="V15" s="181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1"/>
    </row>
    <row r="17" spans="1:22" s="51" customFormat="1" ht="18" customHeight="1" x14ac:dyDescent="0.3">
      <c r="A17" s="50">
        <v>1</v>
      </c>
      <c r="B17" s="54" t="str">
        <f>'Übersicht Schützen'!A2</f>
        <v>Baalmann Werner</v>
      </c>
      <c r="C17" s="91" t="str">
        <f>'Übersicht Schützen'!B2</f>
        <v>Eisten</v>
      </c>
      <c r="D17" s="55">
        <f>'Übersicht Schützen'!C2</f>
        <v>208.5</v>
      </c>
      <c r="E17" s="38">
        <f>'Übersicht Schützen'!D2</f>
        <v>207.5</v>
      </c>
      <c r="F17" s="38">
        <f>'Übersicht Schützen'!E2</f>
        <v>205.3</v>
      </c>
      <c r="G17" s="38">
        <f>'Übersicht Schützen'!F2</f>
        <v>207.1</v>
      </c>
      <c r="H17" s="38">
        <f>'Übersicht Schützen'!G2</f>
        <v>206.9</v>
      </c>
      <c r="I17" s="38">
        <f>'Übersicht Schützen'!H2</f>
        <v>208.8</v>
      </c>
      <c r="J17" s="56">
        <f>'Übersicht Schützen'!I2</f>
        <v>207.35</v>
      </c>
      <c r="K17" s="38">
        <f>SUM(D17:I17)</f>
        <v>1244.0999999999999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207.35</v>
      </c>
      <c r="U17" s="38">
        <f>SUM(K17+S17)</f>
        <v>1244.0999999999999</v>
      </c>
      <c r="V17" s="182"/>
    </row>
    <row r="18" spans="1:22" s="51" customFormat="1" ht="18" customHeight="1" x14ac:dyDescent="0.3">
      <c r="A18" s="29">
        <v>2</v>
      </c>
      <c r="B18" s="57" t="str">
        <f>'Übersicht Schützen'!A3</f>
        <v>van der Lugt Dirk Jan</v>
      </c>
      <c r="C18" s="92" t="str">
        <f>'Übersicht Schützen'!B3</f>
        <v>Sögel</v>
      </c>
      <c r="D18" s="58">
        <f>'Übersicht Schützen'!C3</f>
        <v>203.9</v>
      </c>
      <c r="E18" s="42">
        <f>'Übersicht Schützen'!D3</f>
        <v>203.9</v>
      </c>
      <c r="F18" s="42">
        <f>'Übersicht Schützen'!E3</f>
        <v>210.5</v>
      </c>
      <c r="G18" s="42">
        <f>'Übersicht Schützen'!F3</f>
        <v>204.4</v>
      </c>
      <c r="H18" s="42">
        <f>'Übersicht Schützen'!G3</f>
        <v>209.7</v>
      </c>
      <c r="I18" s="42">
        <f>'Übersicht Schützen'!H3</f>
        <v>209.2</v>
      </c>
      <c r="J18" s="59">
        <f>'Übersicht Schützen'!I3</f>
        <v>206.93333333333331</v>
      </c>
      <c r="K18" s="42">
        <f>SUM(D18:I18)</f>
        <v>1241.5999999999999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206.93333333333331</v>
      </c>
      <c r="U18" s="42">
        <f t="shared" ref="U18:U52" si="7">SUM(K18+S18)</f>
        <v>1241.5999999999999</v>
      </c>
      <c r="V18" s="42">
        <f>(U17-U18)*-1</f>
        <v>-2.5</v>
      </c>
    </row>
    <row r="19" spans="1:22" s="51" customFormat="1" ht="18" customHeight="1" x14ac:dyDescent="0.3">
      <c r="A19" s="50">
        <v>3</v>
      </c>
      <c r="B19" s="54" t="str">
        <f>'Übersicht Schützen'!A4</f>
        <v>Büter Wilhelm</v>
      </c>
      <c r="C19" s="91" t="str">
        <f>'Übersicht Schützen'!B4</f>
        <v>Eisten</v>
      </c>
      <c r="D19" s="55">
        <f>'Übersicht Schützen'!C4</f>
        <v>206</v>
      </c>
      <c r="E19" s="38">
        <f>'Übersicht Schützen'!D4</f>
        <v>209.2</v>
      </c>
      <c r="F19" s="38">
        <f>'Übersicht Schützen'!E4</f>
        <v>206.6</v>
      </c>
      <c r="G19" s="38">
        <f>'Übersicht Schützen'!F4</f>
        <v>206.1</v>
      </c>
      <c r="H19" s="38">
        <f>'Übersicht Schützen'!G4</f>
        <v>207.1</v>
      </c>
      <c r="I19" s="38">
        <f>'Übersicht Schützen'!H4</f>
        <v>205.5</v>
      </c>
      <c r="J19" s="56">
        <f>'Übersicht Schützen'!I4</f>
        <v>206.75</v>
      </c>
      <c r="K19" s="38">
        <f t="shared" ref="K19:K52" si="8">SUM(D19:I19)</f>
        <v>1240.5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206.75</v>
      </c>
      <c r="U19" s="38">
        <f t="shared" si="7"/>
        <v>1240.5</v>
      </c>
      <c r="V19" s="38">
        <f t="shared" ref="V19:V46" si="9">(U18-U19)*-1</f>
        <v>-1.0999999999999091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Köbbe Gerd</v>
      </c>
      <c r="C20" s="92" t="str">
        <f>'Übersicht Schützen'!B5</f>
        <v>Werlte</v>
      </c>
      <c r="D20" s="58">
        <f>'Übersicht Schützen'!C5</f>
        <v>203.7</v>
      </c>
      <c r="E20" s="42">
        <f>'Übersicht Schützen'!D5</f>
        <v>205.4</v>
      </c>
      <c r="F20" s="42">
        <f>'Übersicht Schützen'!E5</f>
        <v>203.8</v>
      </c>
      <c r="G20" s="42">
        <f>'Übersicht Schützen'!F5</f>
        <v>206.4</v>
      </c>
      <c r="H20" s="42">
        <f>'Übersicht Schützen'!G5</f>
        <v>206</v>
      </c>
      <c r="I20" s="42">
        <f>'Übersicht Schützen'!H5</f>
        <v>209.6</v>
      </c>
      <c r="J20" s="59">
        <f>'Übersicht Schützen'!I5</f>
        <v>205.81666666666669</v>
      </c>
      <c r="K20" s="42">
        <f t="shared" si="8"/>
        <v>1234.9000000000001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205.81666666666669</v>
      </c>
      <c r="U20" s="42">
        <f t="shared" si="7"/>
        <v>1234.9000000000001</v>
      </c>
      <c r="V20" s="42">
        <f t="shared" si="9"/>
        <v>-5.5999999999999091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 Ostermann Franz</v>
      </c>
      <c r="C21" s="91" t="str">
        <f>'Übersicht Schützen'!B6</f>
        <v>Eisten</v>
      </c>
      <c r="D21" s="55">
        <f>'Übersicht Schützen'!C6</f>
        <v>202.4</v>
      </c>
      <c r="E21" s="38">
        <f>'Übersicht Schützen'!D6</f>
        <v>208.2</v>
      </c>
      <c r="F21" s="38">
        <f>'Übersicht Schützen'!E6</f>
        <v>206.7</v>
      </c>
      <c r="G21" s="38">
        <f>'Übersicht Schützen'!F6</f>
        <v>203.7</v>
      </c>
      <c r="H21" s="38">
        <f>'Übersicht Schützen'!G6</f>
        <v>204.8</v>
      </c>
      <c r="I21" s="38">
        <f>'Übersicht Schützen'!H6</f>
        <v>208.5</v>
      </c>
      <c r="J21" s="56">
        <f>'Übersicht Schützen'!I6</f>
        <v>205.71666666666667</v>
      </c>
      <c r="K21" s="38">
        <f t="shared" si="8"/>
        <v>1234.3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205.71666666666667</v>
      </c>
      <c r="U21" s="38">
        <f t="shared" si="7"/>
        <v>1234.3</v>
      </c>
      <c r="V21" s="38">
        <f t="shared" si="9"/>
        <v>-0.60000000000013642</v>
      </c>
    </row>
    <row r="22" spans="1:22" s="51" customFormat="1" ht="18" customHeight="1" x14ac:dyDescent="0.3">
      <c r="A22" s="29">
        <v>6</v>
      </c>
      <c r="B22" s="57" t="str">
        <f>'Übersicht Schützen'!A7</f>
        <v>Staggenborg Hans</v>
      </c>
      <c r="C22" s="92" t="str">
        <f>'Übersicht Schützen'!B7</f>
        <v>Werlte</v>
      </c>
      <c r="D22" s="58">
        <f>'Übersicht Schützen'!C7</f>
        <v>204.7</v>
      </c>
      <c r="E22" s="42">
        <f>'Übersicht Schützen'!D7</f>
        <v>204.4</v>
      </c>
      <c r="F22" s="42">
        <f>'Übersicht Schützen'!E7</f>
        <v>204.2</v>
      </c>
      <c r="G22" s="42">
        <f>'Übersicht Schützen'!F7</f>
        <v>206.1</v>
      </c>
      <c r="H22" s="42">
        <f>'Übersicht Schützen'!G7</f>
        <v>205</v>
      </c>
      <c r="I22" s="42">
        <f>'Übersicht Schützen'!H7</f>
        <v>201.4</v>
      </c>
      <c r="J22" s="59">
        <f>'Übersicht Schützen'!I7</f>
        <v>204.30000000000004</v>
      </c>
      <c r="K22" s="42">
        <f t="shared" si="8"/>
        <v>1225.8000000000002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204.30000000000004</v>
      </c>
      <c r="U22" s="42">
        <f t="shared" si="7"/>
        <v>1225.8000000000002</v>
      </c>
      <c r="V22" s="42">
        <f t="shared" si="9"/>
        <v>-8.4999999999997726</v>
      </c>
    </row>
    <row r="23" spans="1:22" s="51" customFormat="1" ht="18" customHeight="1" x14ac:dyDescent="0.3">
      <c r="A23" s="50">
        <v>7</v>
      </c>
      <c r="B23" s="54" t="str">
        <f>'Übersicht Schützen'!A8</f>
        <v>Schute Helmut</v>
      </c>
      <c r="C23" s="91" t="str">
        <f>'Übersicht Schützen'!B8</f>
        <v>Eisten</v>
      </c>
      <c r="D23" s="55">
        <f>'Übersicht Schützen'!C8</f>
        <v>202.3</v>
      </c>
      <c r="E23" s="38">
        <f>'Übersicht Schützen'!D8</f>
        <v>205.1</v>
      </c>
      <c r="F23" s="38">
        <f>'Übersicht Schützen'!E8</f>
        <v>205.1</v>
      </c>
      <c r="G23" s="38">
        <f>'Übersicht Schützen'!F8</f>
        <v>199.7</v>
      </c>
      <c r="H23" s="38">
        <f>'Übersicht Schützen'!G8</f>
        <v>200.5</v>
      </c>
      <c r="I23" s="38">
        <f>'Übersicht Schützen'!H8</f>
        <v>204.3</v>
      </c>
      <c r="J23" s="56">
        <f>'Übersicht Schützen'!I8</f>
        <v>202.83333333333334</v>
      </c>
      <c r="K23" s="38">
        <f t="shared" si="8"/>
        <v>1217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202.83333333333334</v>
      </c>
      <c r="U23" s="38">
        <f t="shared" si="7"/>
        <v>1217</v>
      </c>
      <c r="V23" s="38">
        <f t="shared" si="9"/>
        <v>-8.8000000000001819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Broermann Carl</v>
      </c>
      <c r="C24" s="92" t="str">
        <f>'Übersicht Schützen'!B9</f>
        <v>Werlte</v>
      </c>
      <c r="D24" s="58">
        <f>'Übersicht Schützen'!C9</f>
        <v>201</v>
      </c>
      <c r="E24" s="42">
        <f>'Übersicht Schützen'!D9</f>
        <v>202.9</v>
      </c>
      <c r="F24" s="42">
        <f>'Übersicht Schützen'!E9</f>
        <v>201.1</v>
      </c>
      <c r="G24" s="42">
        <f>'Übersicht Schützen'!F9</f>
        <v>195.1</v>
      </c>
      <c r="H24" s="42">
        <f>'Übersicht Schützen'!G9</f>
        <v>204.1</v>
      </c>
      <c r="I24" s="42">
        <f>'Übersicht Schützen'!H9</f>
        <v>202.4</v>
      </c>
      <c r="J24" s="59">
        <f>'Übersicht Schützen'!I9</f>
        <v>201.10000000000002</v>
      </c>
      <c r="K24" s="42">
        <f t="shared" si="8"/>
        <v>1206.6000000000001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201.10000000000002</v>
      </c>
      <c r="U24" s="42">
        <f t="shared" si="7"/>
        <v>1206.6000000000001</v>
      </c>
      <c r="V24" s="42">
        <f t="shared" si="9"/>
        <v>-10.399999999999864</v>
      </c>
    </row>
    <row r="25" spans="1:22" s="51" customFormat="1" ht="18" customHeight="1" x14ac:dyDescent="0.3">
      <c r="A25" s="43">
        <v>9</v>
      </c>
      <c r="B25" s="54" t="str">
        <f>'Übersicht Schützen'!A10</f>
        <v>Bode Hans Hermann</v>
      </c>
      <c r="C25" s="91" t="str">
        <f>'Übersicht Schützen'!B10</f>
        <v>Sögel</v>
      </c>
      <c r="D25" s="55">
        <f>'Übersicht Schützen'!C10</f>
        <v>195.3</v>
      </c>
      <c r="E25" s="38">
        <f>'Übersicht Schützen'!D10</f>
        <v>194.3</v>
      </c>
      <c r="F25" s="38">
        <f>'Übersicht Schützen'!E10</f>
        <v>187.4</v>
      </c>
      <c r="G25" s="38">
        <f>'Übersicht Schützen'!F10</f>
        <v>182.8</v>
      </c>
      <c r="H25" s="38">
        <f>'Übersicht Schützen'!G10</f>
        <v>196.6</v>
      </c>
      <c r="I25" s="38">
        <f>'Übersicht Schützen'!H10</f>
        <v>191.9</v>
      </c>
      <c r="J25" s="56">
        <f>'Übersicht Schützen'!I10</f>
        <v>191.38333333333333</v>
      </c>
      <c r="K25" s="38">
        <f t="shared" si="8"/>
        <v>1148.3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191.38333333333333</v>
      </c>
      <c r="U25" s="38">
        <f t="shared" si="7"/>
        <v>1148.3</v>
      </c>
      <c r="V25" s="38">
        <f t="shared" si="9"/>
        <v>-58.300000000000182</v>
      </c>
    </row>
    <row r="26" spans="1:22" s="51" customFormat="1" ht="18" customHeight="1" x14ac:dyDescent="0.3">
      <c r="A26" s="52">
        <v>10</v>
      </c>
      <c r="B26" s="57" t="str">
        <f>'Übersicht Schützen'!A11</f>
        <v>Abeln Bernd</v>
      </c>
      <c r="C26" s="92" t="str">
        <f>'Übersicht Schützen'!B11</f>
        <v>Werlte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163.4</v>
      </c>
      <c r="G26" s="42">
        <f>'Übersicht Schützen'!F11</f>
        <v>206.9</v>
      </c>
      <c r="H26" s="42">
        <f>'Übersicht Schützen'!G11</f>
        <v>203.9</v>
      </c>
      <c r="I26" s="42">
        <f>'Übersicht Schützen'!H11</f>
        <v>205.8</v>
      </c>
      <c r="J26" s="59">
        <f>'Übersicht Schützen'!I11</f>
        <v>195</v>
      </c>
      <c r="K26" s="42">
        <f t="shared" si="8"/>
        <v>780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195</v>
      </c>
      <c r="U26" s="42">
        <f t="shared" si="7"/>
        <v>780</v>
      </c>
      <c r="V26" s="42">
        <f t="shared" si="9"/>
        <v>-368.29999999999995</v>
      </c>
    </row>
    <row r="27" spans="1:22" s="51" customFormat="1" ht="18" customHeight="1" x14ac:dyDescent="0.3">
      <c r="A27" s="50">
        <v>11</v>
      </c>
      <c r="B27" s="54" t="str">
        <f>'Übersicht Schützen'!A12</f>
        <v>Schütze 5</v>
      </c>
      <c r="C27" s="91" t="str">
        <f>'Übersicht Schützen'!B12</f>
        <v>Werlte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204.2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204.2</v>
      </c>
      <c r="K27" s="38">
        <f t="shared" si="8"/>
        <v>204.2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204.2</v>
      </c>
      <c r="U27" s="38">
        <f t="shared" si="7"/>
        <v>204.2</v>
      </c>
      <c r="V27" s="38">
        <f t="shared" si="9"/>
        <v>-575.79999999999995</v>
      </c>
    </row>
    <row r="28" spans="1:22" s="51" customFormat="1" ht="18" customHeight="1" x14ac:dyDescent="0.3">
      <c r="A28" s="29">
        <v>12</v>
      </c>
      <c r="B28" s="57" t="str">
        <f>'Übersicht Schützen'!A13</f>
        <v>Scholl Bruno</v>
      </c>
      <c r="C28" s="92" t="str">
        <f>'Übersicht Schützen'!B13</f>
        <v>Sögel</v>
      </c>
      <c r="D28" s="58">
        <f>'Übersicht Schützen'!C13</f>
        <v>179.3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179.3</v>
      </c>
      <c r="K28" s="42">
        <f t="shared" si="8"/>
        <v>179.3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179.3</v>
      </c>
      <c r="U28" s="42">
        <f t="shared" si="7"/>
        <v>179.3</v>
      </c>
      <c r="V28" s="42">
        <f t="shared" si="9"/>
        <v>-24.899999999999977</v>
      </c>
    </row>
    <row r="29" spans="1:22" s="51" customFormat="1" ht="18" customHeight="1" x14ac:dyDescent="0.3">
      <c r="A29" s="50">
        <v>13</v>
      </c>
      <c r="B29" s="54" t="str">
        <f>'Übersicht Schützen'!A14</f>
        <v>Schütze 6</v>
      </c>
      <c r="C29" s="91" t="str">
        <f>'Übersicht Schützen'!B14</f>
        <v>Werlte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-179.3</v>
      </c>
    </row>
    <row r="30" spans="1:22" s="51" customFormat="1" ht="18" customHeight="1" x14ac:dyDescent="0.3">
      <c r="A30" s="52">
        <v>14</v>
      </c>
      <c r="B30" s="57" t="str">
        <f>'Übersicht Schützen'!A15</f>
        <v>Schütze 11</v>
      </c>
      <c r="C30" s="92" t="str">
        <f>'Übersicht Schützen'!B15</f>
        <v>Eisten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12</v>
      </c>
      <c r="C31" s="91" t="str">
        <f>'Übersicht Schützen'!B16</f>
        <v>Eisten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Sögel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Sögel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Sögel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200.70999999999998</v>
      </c>
      <c r="E54" s="36">
        <f>IF(Formelhilfe!C45 &gt; 0, SUM(E17:E52)/Formelhilfe!C45, 0)</f>
        <v>204.54444444444442</v>
      </c>
      <c r="F54" s="36">
        <f>IF(Formelhilfe!D45 &gt; 0, SUM(F17:F52)/Formelhilfe!D45, 0)</f>
        <v>199.84545454545457</v>
      </c>
      <c r="G54" s="36">
        <f>IF(Formelhilfe!E45 &gt; 0, SUM(G17:G52)/Formelhilfe!E45, 0)</f>
        <v>201.82999999999998</v>
      </c>
      <c r="H54" s="36">
        <f>IF(Formelhilfe!F45 &gt; 0, SUM(H17:H52)/Formelhilfe!F45, 0)</f>
        <v>204.45999999999998</v>
      </c>
      <c r="I54" s="36">
        <f>IF(Formelhilfe!G45 &gt; 0, SUM(I17:I52)/Formelhilfe!G45, 0)</f>
        <v>204.74</v>
      </c>
      <c r="J54" s="37">
        <f>IF(SUM(J17:J52)&lt;&gt;0,AVERAGEIF(J17:J52,"&lt;&gt;0"),0)</f>
        <v>200.89027777777775</v>
      </c>
      <c r="K54" s="37">
        <f>IF(SUM(K17:K52)&lt;&gt;0,AVERAGEIF(K17:K52,"&lt;&gt;0"),0)</f>
        <v>1013.0500000000001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200.89027777777775</v>
      </c>
      <c r="U54" s="117">
        <f>(K54+S54)</f>
        <v>1013.0500000000001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eVtvGauMSEKQ83ld+UOms6zpG6RMGPNdq4saVpZe2l3b2ZD9RyYi2X0OmYjncFgc4Mq4/2zNuoul6oOPorxg==" saltValue="PbMGNJciqay2lDxHg88/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0" t="str">
        <f>Übersicht!D4</f>
        <v>Werlte</v>
      </c>
      <c r="Z1" s="190"/>
    </row>
    <row r="2" spans="1:29" ht="15" customHeight="1" x14ac:dyDescent="0.3">
      <c r="A2" s="93">
        <v>1</v>
      </c>
      <c r="B2" s="111" t="s">
        <v>103</v>
      </c>
      <c r="D2" s="105">
        <f>G46</f>
        <v>609.4</v>
      </c>
      <c r="E2" s="110" t="str">
        <f>IF(H46&gt;4,"Es sind zu viele Schützen in Wertung!"," ")</f>
        <v xml:space="preserve"> </v>
      </c>
      <c r="X2" s="109" t="s">
        <v>31</v>
      </c>
      <c r="Y2" s="191" t="str">
        <f>Übersicht!D3</f>
        <v>25.08.</v>
      </c>
      <c r="Z2" s="190"/>
    </row>
    <row r="3" spans="1:29" ht="15" customHeight="1" x14ac:dyDescent="0.3">
      <c r="A3" s="93">
        <v>2</v>
      </c>
      <c r="B3" s="111" t="s">
        <v>107</v>
      </c>
      <c r="D3" s="105">
        <f>I46</f>
        <v>616.9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105</v>
      </c>
      <c r="D4" s="105">
        <f>K46</f>
        <v>578.5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75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92" t="s">
        <v>108</v>
      </c>
      <c r="Z5" s="193"/>
      <c r="AA5" s="103"/>
    </row>
    <row r="6" spans="1:29" ht="15" customHeight="1" x14ac:dyDescent="0.3">
      <c r="A6" s="93">
        <v>5</v>
      </c>
      <c r="B6" s="111" t="s">
        <v>76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92" t="s">
        <v>109</v>
      </c>
      <c r="Z6" s="193"/>
      <c r="AA6" s="103"/>
    </row>
    <row r="7" spans="1:29" ht="15" customHeight="1" x14ac:dyDescent="0.3">
      <c r="A7" s="93">
        <v>6</v>
      </c>
      <c r="B7" s="111" t="s">
        <v>77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56</v>
      </c>
      <c r="Y7" s="192" t="s">
        <v>108</v>
      </c>
      <c r="Z7" s="19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7" t="s">
        <v>32</v>
      </c>
      <c r="X9" s="188"/>
      <c r="Y9" s="188"/>
      <c r="Z9" s="189"/>
    </row>
    <row r="10" spans="1:29" ht="12.9" customHeight="1" x14ac:dyDescent="0.3">
      <c r="A10" s="93">
        <v>1</v>
      </c>
      <c r="B10" s="151" t="s">
        <v>110</v>
      </c>
      <c r="C10" s="150" t="s">
        <v>103</v>
      </c>
      <c r="D10" s="150">
        <v>201</v>
      </c>
      <c r="E10" s="149"/>
      <c r="F10" s="67">
        <f>IF(E10="x","0",D10)</f>
        <v>201</v>
      </c>
      <c r="G10" s="67">
        <f>IF(C10=$B$2,F10,0)</f>
        <v>201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111</v>
      </c>
      <c r="C11" s="150" t="s">
        <v>103</v>
      </c>
      <c r="D11" s="150">
        <v>203.7</v>
      </c>
      <c r="E11" s="149"/>
      <c r="F11" s="67">
        <f t="shared" ref="F11:F45" si="0">IF(E11="x","0",D11)</f>
        <v>203.7</v>
      </c>
      <c r="G11" s="67">
        <f t="shared" ref="G11:G45" si="1">IF(C11=$B$2,F11,0)</f>
        <v>203.7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112</v>
      </c>
      <c r="C12" s="150" t="s">
        <v>103</v>
      </c>
      <c r="D12" s="150">
        <v>204.7</v>
      </c>
      <c r="E12" s="149"/>
      <c r="F12" s="67">
        <f t="shared" si="0"/>
        <v>204.7</v>
      </c>
      <c r="G12" s="67">
        <f t="shared" si="1"/>
        <v>204.7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126</v>
      </c>
      <c r="C13" s="150" t="s">
        <v>103</v>
      </c>
      <c r="D13" s="150"/>
      <c r="E13" s="149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103</v>
      </c>
      <c r="D14" s="150"/>
      <c r="E14" s="149" t="s">
        <v>120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103</v>
      </c>
      <c r="D15" s="150"/>
      <c r="E15" s="149" t="s">
        <v>120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113</v>
      </c>
      <c r="C16" s="150" t="s">
        <v>107</v>
      </c>
      <c r="D16" s="150">
        <v>208.5</v>
      </c>
      <c r="E16" s="149"/>
      <c r="F16" s="67">
        <f t="shared" si="0"/>
        <v>208.5</v>
      </c>
      <c r="G16" s="67">
        <f t="shared" si="1"/>
        <v>0</v>
      </c>
      <c r="H16" s="67">
        <f t="shared" si="2"/>
        <v>0</v>
      </c>
      <c r="I16" s="67">
        <f t="shared" si="3"/>
        <v>208.5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114</v>
      </c>
      <c r="C17" s="150" t="s">
        <v>107</v>
      </c>
      <c r="D17" s="150">
        <v>206</v>
      </c>
      <c r="E17" s="149"/>
      <c r="F17" s="67">
        <f t="shared" si="0"/>
        <v>206</v>
      </c>
      <c r="G17" s="67">
        <f t="shared" si="1"/>
        <v>0</v>
      </c>
      <c r="H17" s="67">
        <f t="shared" si="2"/>
        <v>0</v>
      </c>
      <c r="I17" s="67">
        <f t="shared" si="3"/>
        <v>206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115</v>
      </c>
      <c r="C18" s="150" t="s">
        <v>107</v>
      </c>
      <c r="D18" s="150">
        <v>202.4</v>
      </c>
      <c r="E18" s="149"/>
      <c r="F18" s="67">
        <f t="shared" si="0"/>
        <v>202.4</v>
      </c>
      <c r="G18" s="67">
        <f t="shared" si="1"/>
        <v>0</v>
      </c>
      <c r="H18" s="67">
        <f t="shared" si="2"/>
        <v>0</v>
      </c>
      <c r="I18" s="67">
        <f t="shared" si="3"/>
        <v>202.4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116</v>
      </c>
      <c r="C19" s="150" t="s">
        <v>107</v>
      </c>
      <c r="D19" s="150">
        <v>202.3</v>
      </c>
      <c r="E19" s="149"/>
      <c r="F19" s="67">
        <f t="shared" si="0"/>
        <v>202.3</v>
      </c>
      <c r="G19" s="67">
        <f t="shared" si="1"/>
        <v>0</v>
      </c>
      <c r="H19" s="67">
        <f t="shared" si="2"/>
        <v>0</v>
      </c>
      <c r="I19" s="67">
        <f t="shared" si="3"/>
        <v>202.3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51</v>
      </c>
      <c r="C20" s="150" t="s">
        <v>107</v>
      </c>
      <c r="D20" s="150"/>
      <c r="E20" s="149" t="s">
        <v>120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52</v>
      </c>
      <c r="C21" s="150" t="s">
        <v>107</v>
      </c>
      <c r="D21" s="150"/>
      <c r="E21" s="149" t="s">
        <v>120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117</v>
      </c>
      <c r="C22" s="150" t="s">
        <v>105</v>
      </c>
      <c r="D22" s="150">
        <v>203.9</v>
      </c>
      <c r="E22" s="150"/>
      <c r="F22" s="67">
        <f t="shared" si="0"/>
        <v>203.9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203.9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118</v>
      </c>
      <c r="C23" s="150" t="s">
        <v>105</v>
      </c>
      <c r="D23" s="150">
        <v>195.3</v>
      </c>
      <c r="E23" s="149"/>
      <c r="F23" s="67">
        <f t="shared" si="0"/>
        <v>195.3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195.3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119</v>
      </c>
      <c r="C24" s="150" t="s">
        <v>105</v>
      </c>
      <c r="D24" s="150">
        <v>179.3</v>
      </c>
      <c r="E24" s="149"/>
      <c r="F24" s="67">
        <f t="shared" si="0"/>
        <v>179.3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179.3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78</v>
      </c>
      <c r="C25" s="150" t="s">
        <v>105</v>
      </c>
      <c r="D25" s="150"/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53</v>
      </c>
      <c r="C26" s="150" t="s">
        <v>105</v>
      </c>
      <c r="D26" s="150"/>
      <c r="E26" s="149" t="s">
        <v>120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54</v>
      </c>
      <c r="C27" s="150" t="s">
        <v>105</v>
      </c>
      <c r="D27" s="150"/>
      <c r="E27" s="149" t="s">
        <v>120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79</v>
      </c>
      <c r="C28" s="150" t="s">
        <v>75</v>
      </c>
      <c r="D28" s="150"/>
      <c r="E28" s="149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80</v>
      </c>
      <c r="C29" s="150" t="s">
        <v>75</v>
      </c>
      <c r="D29" s="150"/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81</v>
      </c>
      <c r="C30" s="150" t="s">
        <v>75</v>
      </c>
      <c r="D30" s="150"/>
      <c r="E30" s="149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82</v>
      </c>
      <c r="C31" s="150" t="s">
        <v>75</v>
      </c>
      <c r="D31" s="150"/>
      <c r="E31" s="149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83</v>
      </c>
      <c r="C32" s="150" t="s">
        <v>75</v>
      </c>
      <c r="D32" s="150"/>
      <c r="E32" s="149" t="s">
        <v>120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84</v>
      </c>
      <c r="C33" s="150" t="s">
        <v>75</v>
      </c>
      <c r="D33" s="150"/>
      <c r="E33" s="149" t="s">
        <v>120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85</v>
      </c>
      <c r="C34" s="150" t="s">
        <v>76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86</v>
      </c>
      <c r="C35" s="150" t="s">
        <v>76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87</v>
      </c>
      <c r="C36" s="150" t="s">
        <v>76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88</v>
      </c>
      <c r="C37" s="150" t="s">
        <v>76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89</v>
      </c>
      <c r="C38" s="150" t="s">
        <v>76</v>
      </c>
      <c r="D38" s="150"/>
      <c r="E38" s="149" t="s">
        <v>120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55</v>
      </c>
      <c r="C39" s="150" t="s">
        <v>76</v>
      </c>
      <c r="D39" s="150"/>
      <c r="E39" s="149" t="s">
        <v>120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90</v>
      </c>
      <c r="C40" s="150" t="s">
        <v>77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91</v>
      </c>
      <c r="C41" s="150" t="s">
        <v>77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92</v>
      </c>
      <c r="C42" s="150" t="s">
        <v>77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93</v>
      </c>
      <c r="C43" s="150" t="s">
        <v>77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94</v>
      </c>
      <c r="C44" s="150" t="s">
        <v>77</v>
      </c>
      <c r="D44" s="150"/>
      <c r="E44" s="149" t="s">
        <v>120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95</v>
      </c>
      <c r="C45" s="150" t="s">
        <v>77</v>
      </c>
      <c r="D45" s="150"/>
      <c r="E45" s="149" t="s">
        <v>120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609.4</v>
      </c>
      <c r="H46" s="67">
        <f>SUM(H10:H45)</f>
        <v>4</v>
      </c>
      <c r="I46" s="67">
        <f>LARGE(I10:I45,1)+LARGE(I10:I45,2)+LARGE(I10:I45,3)</f>
        <v>616.9</v>
      </c>
      <c r="J46" s="67">
        <f>SUM(J10:J45)</f>
        <v>4</v>
      </c>
      <c r="K46" s="67">
        <f>LARGE(K10:K45,1)+LARGE(K10:K45,2)+LARGE(K10:K45,3)</f>
        <v>578.5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Übersicht!E4</f>
        <v xml:space="preserve">Eisten 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612.70000000000005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Übersicht!E3</f>
        <v>08.09.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624.9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398.20000000000005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121</v>
      </c>
      <c r="X5" s="198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122</v>
      </c>
      <c r="X6" s="19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123</v>
      </c>
      <c r="X7" s="20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2">
        <v>202.9</v>
      </c>
      <c r="E10" s="153"/>
      <c r="F10" s="68">
        <f>IF(E10="x","0",D10)</f>
        <v>202.9</v>
      </c>
      <c r="G10" s="69">
        <f>IF(C10=$B$2,F10,0)</f>
        <v>202.9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100.9</v>
      </c>
      <c r="V10" s="154">
        <v>102</v>
      </c>
      <c r="W10" s="154"/>
      <c r="X10" s="87">
        <f>U10+V10+W10</f>
        <v>202.9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2">
        <v>205.4</v>
      </c>
      <c r="E11" s="153"/>
      <c r="F11" s="68">
        <f t="shared" ref="F11:F45" si="0">IF(E11="x","0",D11)</f>
        <v>205.4</v>
      </c>
      <c r="G11" s="69">
        <f t="shared" ref="G11:G45" si="1">IF(C11=$B$2,F11,0)</f>
        <v>205.4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102.7</v>
      </c>
      <c r="V11" s="155">
        <v>102.7</v>
      </c>
      <c r="W11" s="155"/>
      <c r="X11" s="88">
        <f t="shared" ref="X11:X39" si="13">U11+V11+W11</f>
        <v>205.4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2">
        <v>204.4</v>
      </c>
      <c r="E12" s="153"/>
      <c r="F12" s="68">
        <f t="shared" si="0"/>
        <v>204.4</v>
      </c>
      <c r="G12" s="69">
        <f t="shared" si="1"/>
        <v>204.4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103.1</v>
      </c>
      <c r="V12" s="155">
        <v>101.3</v>
      </c>
      <c r="W12" s="155"/>
      <c r="X12" s="88">
        <f t="shared" si="13"/>
        <v>204.39999999999998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2"/>
      <c r="E13" s="15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/>
      <c r="V13" s="155"/>
      <c r="W13" s="15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2"/>
      <c r="E14" s="153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2"/>
      <c r="E15" s="15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2">
        <v>207.5</v>
      </c>
      <c r="E16" s="153"/>
      <c r="F16" s="68">
        <f t="shared" si="0"/>
        <v>207.5</v>
      </c>
      <c r="G16" s="69">
        <f t="shared" si="1"/>
        <v>0</v>
      </c>
      <c r="H16" s="69">
        <f t="shared" si="2"/>
        <v>0</v>
      </c>
      <c r="I16" s="69">
        <f t="shared" si="3"/>
        <v>207.5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104.5</v>
      </c>
      <c r="V16" s="155">
        <v>103</v>
      </c>
      <c r="W16" s="155"/>
      <c r="X16" s="88">
        <f t="shared" si="13"/>
        <v>207.5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2">
        <v>209.2</v>
      </c>
      <c r="E17" s="153"/>
      <c r="F17" s="68">
        <f t="shared" si="0"/>
        <v>209.2</v>
      </c>
      <c r="G17" s="69">
        <f t="shared" si="1"/>
        <v>0</v>
      </c>
      <c r="H17" s="69">
        <f t="shared" si="2"/>
        <v>0</v>
      </c>
      <c r="I17" s="69">
        <f t="shared" si="3"/>
        <v>209.2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105.1</v>
      </c>
      <c r="V17" s="155">
        <v>104.1</v>
      </c>
      <c r="W17" s="155"/>
      <c r="X17" s="88">
        <f t="shared" si="13"/>
        <v>209.2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2">
        <v>208.2</v>
      </c>
      <c r="E18" s="153"/>
      <c r="F18" s="68">
        <f t="shared" si="0"/>
        <v>208.2</v>
      </c>
      <c r="G18" s="69">
        <f t="shared" si="1"/>
        <v>0</v>
      </c>
      <c r="H18" s="69">
        <f t="shared" si="2"/>
        <v>0</v>
      </c>
      <c r="I18" s="69">
        <f t="shared" si="3"/>
        <v>208.2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104.6</v>
      </c>
      <c r="V18" s="155">
        <v>103.6</v>
      </c>
      <c r="W18" s="155"/>
      <c r="X18" s="88">
        <f t="shared" si="13"/>
        <v>208.2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2">
        <v>205.1</v>
      </c>
      <c r="E19" s="153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101</v>
      </c>
      <c r="V19" s="155">
        <v>104.1</v>
      </c>
      <c r="W19" s="155"/>
      <c r="X19" s="88">
        <f t="shared" si="13"/>
        <v>205.1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2"/>
      <c r="E20" s="15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/>
      <c r="V20" s="155"/>
      <c r="W20" s="15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2"/>
      <c r="E21" s="15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2">
        <v>203.9</v>
      </c>
      <c r="E22" s="153"/>
      <c r="F22" s="68">
        <f t="shared" si="0"/>
        <v>203.9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101.6</v>
      </c>
      <c r="V22" s="155">
        <v>102.3</v>
      </c>
      <c r="W22" s="155"/>
      <c r="X22" s="88">
        <f t="shared" si="13"/>
        <v>203.89999999999998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2">
        <v>194.3</v>
      </c>
      <c r="E23" s="153"/>
      <c r="F23" s="68">
        <f t="shared" si="0"/>
        <v>194.3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94.3</v>
      </c>
      <c r="V23" s="155">
        <v>100</v>
      </c>
      <c r="W23" s="155"/>
      <c r="X23" s="88">
        <f t="shared" si="13"/>
        <v>194.3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2"/>
      <c r="E24" s="15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/>
      <c r="V24" s="155"/>
      <c r="W24" s="15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152"/>
      <c r="E25" s="15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/>
      <c r="V25" s="155"/>
      <c r="W25" s="15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2"/>
      <c r="E26" s="15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2"/>
      <c r="E27" s="15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/>
      <c r="V28" s="155"/>
      <c r="W28" s="15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2"/>
      <c r="E29" s="15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/>
      <c r="V29" s="155"/>
      <c r="W29" s="15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2"/>
      <c r="E30" s="15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/>
      <c r="V30" s="155"/>
      <c r="W30" s="15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2"/>
      <c r="E31" s="15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2"/>
      <c r="E32" s="153" t="s">
        <v>120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/>
      <c r="V32" s="155"/>
      <c r="W32" s="15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2"/>
      <c r="E33" s="15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2"/>
      <c r="E34" s="15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/>
      <c r="V34" s="155"/>
      <c r="W34" s="15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2"/>
      <c r="E35" s="15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/>
      <c r="V35" s="155"/>
      <c r="W35" s="15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2"/>
      <c r="E36" s="15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/>
      <c r="V36" s="155"/>
      <c r="W36" s="15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2"/>
      <c r="E37" s="15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/>
      <c r="V37" s="155"/>
      <c r="W37" s="15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2"/>
      <c r="E38" s="15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2"/>
      <c r="E39" s="15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/>
      <c r="E40" s="15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5"/>
      <c r="V40" s="155"/>
      <c r="W40" s="15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/>
      <c r="E41" s="15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5"/>
      <c r="V41" s="155"/>
      <c r="W41" s="15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/>
      <c r="E42" s="15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5"/>
      <c r="V42" s="155"/>
      <c r="W42" s="15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/>
      <c r="E43" s="15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5"/>
      <c r="V43" s="155"/>
      <c r="W43" s="15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/>
      <c r="E44" s="153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5"/>
      <c r="V44" s="155"/>
      <c r="W44" s="15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/>
      <c r="E45" s="15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612.70000000000005</v>
      </c>
      <c r="H46" s="69">
        <f>SUM(H10:H45)</f>
        <v>4</v>
      </c>
      <c r="I46" s="69">
        <f>LARGE(I10:I45,1)+LARGE(I10:I45,2)+LARGE(I10:I45,3)</f>
        <v>624.9</v>
      </c>
      <c r="J46" s="69">
        <f>SUM(J10:J45)</f>
        <v>4</v>
      </c>
      <c r="K46" s="69">
        <f>LARGE(K10:K45,1)+LARGE(K10:K45,2)+LARGE(K10:K45,3)</f>
        <v>398.20000000000005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Übersicht!F4</f>
        <v>Sögel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609.1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Übersicht!F3</f>
        <v>22.09.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618.59999999999991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397.9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124</v>
      </c>
      <c r="X5" s="198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125</v>
      </c>
      <c r="X6" s="19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124</v>
      </c>
      <c r="X7" s="20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56">
        <v>201.1</v>
      </c>
      <c r="E10" s="157"/>
      <c r="F10" s="68">
        <f>IF(E10="x","0",D10)</f>
        <v>201.1</v>
      </c>
      <c r="G10" s="69">
        <f>IF(C10=$B$2,F10,0)</f>
        <v>201.1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103.2</v>
      </c>
      <c r="V10" s="158">
        <v>97.9</v>
      </c>
      <c r="W10" s="158"/>
      <c r="X10" s="87">
        <f>U10+V10+W10</f>
        <v>201.10000000000002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56">
        <v>203.8</v>
      </c>
      <c r="E11" s="157"/>
      <c r="F11" s="68">
        <f t="shared" ref="F11:F45" si="0">IF(E11="x","0",D11)</f>
        <v>203.8</v>
      </c>
      <c r="G11" s="69">
        <f t="shared" ref="G11:G45" si="1">IF(C11=$B$2,F11,0)</f>
        <v>203.8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100.1</v>
      </c>
      <c r="V11" s="159">
        <v>103.7</v>
      </c>
      <c r="W11" s="159"/>
      <c r="X11" s="88">
        <f t="shared" ref="X11:X45" si="13">U11+V11+W11</f>
        <v>203.8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56">
        <v>204.2</v>
      </c>
      <c r="E12" s="157"/>
      <c r="F12" s="68">
        <f t="shared" si="0"/>
        <v>204.2</v>
      </c>
      <c r="G12" s="69">
        <f t="shared" si="1"/>
        <v>204.2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102.1</v>
      </c>
      <c r="V12" s="159">
        <v>102.1</v>
      </c>
      <c r="W12" s="159"/>
      <c r="X12" s="88">
        <f t="shared" si="13"/>
        <v>204.2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56">
        <v>163.4</v>
      </c>
      <c r="E13" s="157"/>
      <c r="F13" s="68">
        <f t="shared" si="0"/>
        <v>163.4</v>
      </c>
      <c r="G13" s="69">
        <f t="shared" si="1"/>
        <v>163.4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96</v>
      </c>
      <c r="V13" s="159">
        <v>67.400000000000006</v>
      </c>
      <c r="W13" s="159"/>
      <c r="X13" s="88">
        <f t="shared" si="13"/>
        <v>163.4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56">
        <v>204.2</v>
      </c>
      <c r="E14" s="157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>
        <v>102.1</v>
      </c>
      <c r="V14" s="159">
        <v>102.1</v>
      </c>
      <c r="W14" s="159"/>
      <c r="X14" s="88">
        <f t="shared" si="13"/>
        <v>204.2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56"/>
      <c r="E15" s="157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6">
        <v>205.3</v>
      </c>
      <c r="E16" s="157"/>
      <c r="F16" s="68">
        <f t="shared" si="0"/>
        <v>205.3</v>
      </c>
      <c r="G16" s="69">
        <f t="shared" si="1"/>
        <v>0</v>
      </c>
      <c r="H16" s="69">
        <f t="shared" si="2"/>
        <v>0</v>
      </c>
      <c r="I16" s="69">
        <f t="shared" si="3"/>
        <v>205.3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102.5</v>
      </c>
      <c r="V16" s="159">
        <v>102.8</v>
      </c>
      <c r="W16" s="159"/>
      <c r="X16" s="88">
        <f t="shared" si="13"/>
        <v>205.3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6">
        <v>206.6</v>
      </c>
      <c r="E17" s="157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103.4</v>
      </c>
      <c r="V17" s="159">
        <v>103.2</v>
      </c>
      <c r="W17" s="159"/>
      <c r="X17" s="88">
        <f t="shared" si="13"/>
        <v>206.60000000000002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56">
        <v>206.7</v>
      </c>
      <c r="E18" s="157"/>
      <c r="F18" s="68">
        <f t="shared" si="0"/>
        <v>206.7</v>
      </c>
      <c r="G18" s="69">
        <f t="shared" si="1"/>
        <v>0</v>
      </c>
      <c r="H18" s="69">
        <f t="shared" si="2"/>
        <v>0</v>
      </c>
      <c r="I18" s="69">
        <f t="shared" si="3"/>
        <v>206.7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102.8</v>
      </c>
      <c r="V18" s="159">
        <v>103.9</v>
      </c>
      <c r="W18" s="159"/>
      <c r="X18" s="88">
        <f t="shared" si="13"/>
        <v>206.7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6">
        <v>205.1</v>
      </c>
      <c r="E19" s="157"/>
      <c r="F19" s="68">
        <f t="shared" si="0"/>
        <v>205.1</v>
      </c>
      <c r="G19" s="69">
        <f t="shared" si="1"/>
        <v>0</v>
      </c>
      <c r="H19" s="69">
        <f t="shared" si="2"/>
        <v>0</v>
      </c>
      <c r="I19" s="69">
        <f t="shared" si="3"/>
        <v>205.1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101.7</v>
      </c>
      <c r="V19" s="159">
        <v>103.4</v>
      </c>
      <c r="W19" s="159"/>
      <c r="X19" s="88">
        <f t="shared" si="13"/>
        <v>205.10000000000002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56"/>
      <c r="E20" s="157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/>
      <c r="V20" s="159"/>
      <c r="W20" s="15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6"/>
      <c r="E21" s="157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56">
        <v>210.5</v>
      </c>
      <c r="E22" s="157"/>
      <c r="F22" s="68">
        <f t="shared" si="0"/>
        <v>210.5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104.8</v>
      </c>
      <c r="V22" s="159">
        <v>105.7</v>
      </c>
      <c r="W22" s="159"/>
      <c r="X22" s="88">
        <f t="shared" si="13"/>
        <v>210.5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56">
        <v>187.4</v>
      </c>
      <c r="E23" s="157"/>
      <c r="F23" s="68">
        <f t="shared" si="0"/>
        <v>187.4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187.4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96.7</v>
      </c>
      <c r="V23" s="159">
        <v>90.7</v>
      </c>
      <c r="W23" s="159"/>
      <c r="X23" s="88">
        <f t="shared" si="13"/>
        <v>187.4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56"/>
      <c r="E24" s="15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/>
      <c r="V24" s="159"/>
      <c r="W24" s="159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156"/>
      <c r="E25" s="157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/>
      <c r="V25" s="159"/>
      <c r="W25" s="159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56"/>
      <c r="E26" s="157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/>
      <c r="V26" s="159"/>
      <c r="W26" s="15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56"/>
      <c r="E27" s="157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6"/>
      <c r="E28" s="15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/>
      <c r="V28" s="159"/>
      <c r="W28" s="159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6"/>
      <c r="E29" s="157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6"/>
      <c r="E30" s="15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/>
      <c r="V30" s="159"/>
      <c r="W30" s="15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6"/>
      <c r="E31" s="157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6"/>
      <c r="E32" s="157" t="s">
        <v>120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/>
      <c r="V32" s="159"/>
      <c r="W32" s="15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6"/>
      <c r="E33" s="157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6"/>
      <c r="E34" s="157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/>
      <c r="V34" s="159"/>
      <c r="W34" s="159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6"/>
      <c r="E35" s="157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/>
      <c r="V35" s="159"/>
      <c r="W35" s="159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6"/>
      <c r="E36" s="157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/>
      <c r="V36" s="159"/>
      <c r="W36" s="159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6"/>
      <c r="E37" s="157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/>
      <c r="V37" s="159"/>
      <c r="W37" s="159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6"/>
      <c r="E38" s="157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6"/>
      <c r="E39" s="157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6"/>
      <c r="E40" s="15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9"/>
      <c r="V40" s="159"/>
      <c r="W40" s="159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6"/>
      <c r="E41" s="15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9"/>
      <c r="V41" s="159"/>
      <c r="W41" s="159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6"/>
      <c r="E42" s="15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9"/>
      <c r="V42" s="159"/>
      <c r="W42" s="159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6"/>
      <c r="E43" s="157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9"/>
      <c r="V43" s="159"/>
      <c r="W43" s="159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6"/>
      <c r="E44" s="157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6"/>
      <c r="E45" s="157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609.1</v>
      </c>
      <c r="H46" s="69">
        <f>SUM(H10:H45)</f>
        <v>4</v>
      </c>
      <c r="I46" s="69">
        <f>LARGE(I10:I45,1)+LARGE(I10:I45,2)+LARGE(I10:I45,3)</f>
        <v>618.59999999999991</v>
      </c>
      <c r="J46" s="69">
        <f>SUM(J10:J45)</f>
        <v>4</v>
      </c>
      <c r="K46" s="69">
        <f>LARGE(K10:K45,1)+LARGE(K10:K45,2)+LARGE(K10:K45,3)</f>
        <v>397.9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Übersicht!G4</f>
        <v xml:space="preserve">Werlte 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619.4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Übersicht!G3</f>
        <v>06.10.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616.9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387.20000000000005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108</v>
      </c>
      <c r="X5" s="193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201" t="s">
        <v>109</v>
      </c>
      <c r="X6" s="20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202" t="s">
        <v>108</v>
      </c>
      <c r="X7" s="20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0">
        <v>195.1</v>
      </c>
      <c r="E10" s="161"/>
      <c r="F10" s="68">
        <f>IF(E10="x","0",D10)</f>
        <v>195.1</v>
      </c>
      <c r="G10" s="69">
        <f>IF(C10=$B$2,F10,0)</f>
        <v>195.1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96.2</v>
      </c>
      <c r="V10" s="162">
        <v>98.9</v>
      </c>
      <c r="W10" s="162"/>
      <c r="X10" s="87">
        <f>U10+V10+W10</f>
        <v>195.10000000000002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0">
        <v>206.4</v>
      </c>
      <c r="E11" s="161"/>
      <c r="F11" s="68">
        <f t="shared" ref="F11:F45" si="0">IF(E11="x","0",D11)</f>
        <v>206.4</v>
      </c>
      <c r="G11" s="69">
        <f t="shared" ref="G11:G45" si="1">IF(C11=$B$2,F11,0)</f>
        <v>206.4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102.7</v>
      </c>
      <c r="V11" s="163">
        <v>103.7</v>
      </c>
      <c r="W11" s="163"/>
      <c r="X11" s="88">
        <f t="shared" ref="X11:X45" si="13">U11+V11+W11</f>
        <v>206.4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0">
        <v>206.1</v>
      </c>
      <c r="E12" s="161"/>
      <c r="F12" s="68">
        <f t="shared" si="0"/>
        <v>206.1</v>
      </c>
      <c r="G12" s="69">
        <f t="shared" si="1"/>
        <v>206.1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101.8</v>
      </c>
      <c r="V12" s="163">
        <v>104.3</v>
      </c>
      <c r="W12" s="163"/>
      <c r="X12" s="88">
        <f t="shared" si="13"/>
        <v>206.1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0">
        <v>206.9</v>
      </c>
      <c r="E13" s="161"/>
      <c r="F13" s="68">
        <f t="shared" si="0"/>
        <v>206.9</v>
      </c>
      <c r="G13" s="69">
        <f t="shared" si="1"/>
        <v>206.9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102.8</v>
      </c>
      <c r="V13" s="163">
        <v>104.1</v>
      </c>
      <c r="W13" s="163"/>
      <c r="X13" s="88">
        <f t="shared" si="13"/>
        <v>206.89999999999998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0"/>
      <c r="E14" s="161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/>
      <c r="V14" s="163"/>
      <c r="W14" s="16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0"/>
      <c r="E15" s="161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0">
        <v>207.1</v>
      </c>
      <c r="E16" s="161"/>
      <c r="F16" s="68">
        <f t="shared" si="0"/>
        <v>207.1</v>
      </c>
      <c r="G16" s="69">
        <f t="shared" si="1"/>
        <v>0</v>
      </c>
      <c r="H16" s="69">
        <f t="shared" si="2"/>
        <v>0</v>
      </c>
      <c r="I16" s="69">
        <f t="shared" si="3"/>
        <v>207.1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102.7</v>
      </c>
      <c r="V16" s="163">
        <v>104.4</v>
      </c>
      <c r="W16" s="163"/>
      <c r="X16" s="88">
        <f t="shared" si="13"/>
        <v>207.10000000000002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0">
        <v>206.1</v>
      </c>
      <c r="E17" s="161"/>
      <c r="F17" s="68">
        <f t="shared" si="0"/>
        <v>206.1</v>
      </c>
      <c r="G17" s="69">
        <f t="shared" si="1"/>
        <v>0</v>
      </c>
      <c r="H17" s="69">
        <f t="shared" si="2"/>
        <v>0</v>
      </c>
      <c r="I17" s="69">
        <f t="shared" si="3"/>
        <v>206.1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102.3</v>
      </c>
      <c r="V17" s="163">
        <v>103.8</v>
      </c>
      <c r="W17" s="163"/>
      <c r="X17" s="88">
        <f t="shared" si="13"/>
        <v>206.1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0">
        <v>203.7</v>
      </c>
      <c r="E18" s="161"/>
      <c r="F18" s="68">
        <f t="shared" si="0"/>
        <v>203.7</v>
      </c>
      <c r="G18" s="69">
        <f t="shared" si="1"/>
        <v>0</v>
      </c>
      <c r="H18" s="69">
        <f t="shared" si="2"/>
        <v>0</v>
      </c>
      <c r="I18" s="69">
        <f t="shared" si="3"/>
        <v>203.7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101.3</v>
      </c>
      <c r="V18" s="163">
        <v>102.4</v>
      </c>
      <c r="W18" s="163"/>
      <c r="X18" s="88">
        <f t="shared" si="13"/>
        <v>203.7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0">
        <v>199.7</v>
      </c>
      <c r="E19" s="161"/>
      <c r="F19" s="68">
        <f t="shared" si="0"/>
        <v>199.7</v>
      </c>
      <c r="G19" s="69">
        <f t="shared" si="1"/>
        <v>0</v>
      </c>
      <c r="H19" s="69">
        <f t="shared" si="2"/>
        <v>0</v>
      </c>
      <c r="I19" s="69">
        <f t="shared" si="3"/>
        <v>199.7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99.2</v>
      </c>
      <c r="V19" s="163">
        <v>100.5</v>
      </c>
      <c r="W19" s="163"/>
      <c r="X19" s="88">
        <f t="shared" si="13"/>
        <v>199.7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0"/>
      <c r="E20" s="161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0"/>
      <c r="E21" s="161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0">
        <v>204.4</v>
      </c>
      <c r="E22" s="161"/>
      <c r="F22" s="68">
        <f t="shared" si="0"/>
        <v>204.4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204.4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103.7</v>
      </c>
      <c r="V22" s="163">
        <v>100.7</v>
      </c>
      <c r="W22" s="163"/>
      <c r="X22" s="88">
        <f t="shared" si="13"/>
        <v>204.4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0">
        <v>182.8</v>
      </c>
      <c r="E23" s="161"/>
      <c r="F23" s="68">
        <f t="shared" si="0"/>
        <v>182.8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182.8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91.6</v>
      </c>
      <c r="V23" s="163">
        <v>91.2</v>
      </c>
      <c r="W23" s="163"/>
      <c r="X23" s="88">
        <f t="shared" si="13"/>
        <v>182.8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0">
        <v>0</v>
      </c>
      <c r="E24" s="161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/>
      <c r="V24" s="163"/>
      <c r="W24" s="16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160"/>
      <c r="E25" s="161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/>
      <c r="V25" s="163"/>
      <c r="W25" s="163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0"/>
      <c r="E26" s="161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0"/>
      <c r="E27" s="161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0"/>
      <c r="E28" s="161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/>
      <c r="V28" s="163"/>
      <c r="W28" s="163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0"/>
      <c r="E29" s="161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/>
      <c r="V29" s="163"/>
      <c r="W29" s="163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0"/>
      <c r="E30" s="161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/>
      <c r="V30" s="163"/>
      <c r="W30" s="163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0"/>
      <c r="E31" s="161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/>
      <c r="V31" s="163"/>
      <c r="W31" s="163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0"/>
      <c r="E32" s="161" t="s">
        <v>120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/>
      <c r="V32" s="163"/>
      <c r="W32" s="16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0"/>
      <c r="E33" s="161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0"/>
      <c r="E34" s="161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/>
      <c r="V34" s="163"/>
      <c r="W34" s="163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0"/>
      <c r="E35" s="161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/>
      <c r="V35" s="163"/>
      <c r="W35" s="163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0"/>
      <c r="E36" s="161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/>
      <c r="V36" s="163"/>
      <c r="W36" s="163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0"/>
      <c r="E37" s="161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/>
      <c r="V37" s="163"/>
      <c r="W37" s="163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0"/>
      <c r="E38" s="161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0"/>
      <c r="E39" s="161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619.4</v>
      </c>
      <c r="H46" s="69">
        <f>SUM(H10:H45)</f>
        <v>4</v>
      </c>
      <c r="I46" s="69">
        <f>LARGE(I10:I45,1)+LARGE(I10:I45,2)+LARGE(I10:I45,3)</f>
        <v>616.9</v>
      </c>
      <c r="J46" s="69">
        <f>SUM(J10:J45)</f>
        <v>4</v>
      </c>
      <c r="K46" s="69">
        <f>LARGE(K10:K45,1)+LARGE(K10:K45,2)+LARGE(K10:K45,3)</f>
        <v>387.20000000000005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OsrpLkxgNE/87ZPrJARs3Q+H7sjgzb4wQE6pQkT4/Y7qANiTnTXTCubK0qRYrOIvjc5uCjNf1iD4aivGQUOYRw==" saltValue="ePIx7RffuDiJxIoMeG2X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Übersicht!H4</f>
        <v xml:space="preserve">Eisten </v>
      </c>
      <c r="X1" s="194"/>
    </row>
    <row r="2" spans="1:29" x14ac:dyDescent="0.3">
      <c r="A2" s="106">
        <v>1</v>
      </c>
      <c r="B2" s="64" t="str">
        <f>'Wettkampf 1'!B2</f>
        <v>Werlte</v>
      </c>
      <c r="D2" s="73">
        <f>G46</f>
        <v>615.1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Übersicht!H3</f>
        <v>20.10.</v>
      </c>
      <c r="X2" s="194"/>
    </row>
    <row r="3" spans="1:29" x14ac:dyDescent="0.3">
      <c r="A3" s="106">
        <v>2</v>
      </c>
      <c r="B3" s="64" t="str">
        <f>'Wettkampf 1'!B3</f>
        <v>Eisten</v>
      </c>
      <c r="D3" s="73">
        <f>I46</f>
        <v>618.79999999999995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</v>
      </c>
      <c r="D4" s="73">
        <f>K46</f>
        <v>406.29999999999995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127</v>
      </c>
      <c r="X5" s="198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122</v>
      </c>
      <c r="X6" s="19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121</v>
      </c>
      <c r="X7" s="20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4">
        <v>204.1</v>
      </c>
      <c r="E10" s="165"/>
      <c r="F10" s="68">
        <f>IF(E10="x","0",D10)</f>
        <v>204.1</v>
      </c>
      <c r="G10" s="69">
        <f>IF(C10=$B$2,F10,0)</f>
        <v>204.1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100.7</v>
      </c>
      <c r="V10" s="166">
        <v>103.4</v>
      </c>
      <c r="W10" s="166"/>
      <c r="X10" s="87">
        <f>U10+V10+W10</f>
        <v>204.10000000000002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4">
        <v>206</v>
      </c>
      <c r="E11" s="165"/>
      <c r="F11" s="68">
        <f t="shared" ref="F11:F45" si="0">IF(E11="x","0",D11)</f>
        <v>206</v>
      </c>
      <c r="G11" s="69">
        <f t="shared" ref="G11:G45" si="1">IF(C11=$B$2,F11,0)</f>
        <v>206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103.4</v>
      </c>
      <c r="V11" s="167">
        <v>102.6</v>
      </c>
      <c r="W11" s="167"/>
      <c r="X11" s="88">
        <f t="shared" ref="X11:X45" si="13">U11+V11+W11</f>
        <v>206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4">
        <v>205</v>
      </c>
      <c r="E12" s="165"/>
      <c r="F12" s="68">
        <f t="shared" si="0"/>
        <v>205</v>
      </c>
      <c r="G12" s="69">
        <f t="shared" si="1"/>
        <v>205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99.6</v>
      </c>
      <c r="V12" s="167">
        <v>105.4</v>
      </c>
      <c r="W12" s="167"/>
      <c r="X12" s="88">
        <f t="shared" si="13"/>
        <v>205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4">
        <v>203.9</v>
      </c>
      <c r="E13" s="165"/>
      <c r="F13" s="68">
        <f t="shared" si="0"/>
        <v>203.9</v>
      </c>
      <c r="G13" s="69">
        <f t="shared" si="1"/>
        <v>203.9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101.1</v>
      </c>
      <c r="V13" s="167">
        <v>102.8</v>
      </c>
      <c r="W13" s="167"/>
      <c r="X13" s="88">
        <f t="shared" si="13"/>
        <v>203.89999999999998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4"/>
      <c r="E14" s="165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4"/>
      <c r="E15" s="165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4">
        <v>206.9</v>
      </c>
      <c r="E16" s="165"/>
      <c r="F16" s="68">
        <f t="shared" si="0"/>
        <v>206.9</v>
      </c>
      <c r="G16" s="69">
        <f t="shared" si="1"/>
        <v>0</v>
      </c>
      <c r="H16" s="69">
        <f t="shared" si="2"/>
        <v>0</v>
      </c>
      <c r="I16" s="69">
        <f t="shared" si="3"/>
        <v>206.9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103.1</v>
      </c>
      <c r="V16" s="167">
        <v>103.8</v>
      </c>
      <c r="W16" s="167"/>
      <c r="X16" s="88">
        <f t="shared" si="13"/>
        <v>206.89999999999998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4">
        <v>207.1</v>
      </c>
      <c r="E17" s="165"/>
      <c r="F17" s="68">
        <f t="shared" si="0"/>
        <v>207.1</v>
      </c>
      <c r="G17" s="69">
        <f t="shared" si="1"/>
        <v>0</v>
      </c>
      <c r="H17" s="69">
        <f t="shared" si="2"/>
        <v>0</v>
      </c>
      <c r="I17" s="69">
        <f t="shared" si="3"/>
        <v>207.1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103.5</v>
      </c>
      <c r="V17" s="167">
        <v>103.6</v>
      </c>
      <c r="W17" s="167"/>
      <c r="X17" s="88">
        <f t="shared" si="13"/>
        <v>207.1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4">
        <v>204.8</v>
      </c>
      <c r="E18" s="165"/>
      <c r="F18" s="68">
        <f t="shared" si="0"/>
        <v>204.8</v>
      </c>
      <c r="G18" s="69">
        <f t="shared" si="1"/>
        <v>0</v>
      </c>
      <c r="H18" s="69">
        <f t="shared" si="2"/>
        <v>0</v>
      </c>
      <c r="I18" s="69">
        <f t="shared" si="3"/>
        <v>204.8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101.6</v>
      </c>
      <c r="V18" s="167">
        <v>103.2</v>
      </c>
      <c r="W18" s="167"/>
      <c r="X18" s="88">
        <f t="shared" si="13"/>
        <v>204.8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4">
        <v>200.5</v>
      </c>
      <c r="E19" s="165"/>
      <c r="F19" s="68">
        <f t="shared" si="0"/>
        <v>200.5</v>
      </c>
      <c r="G19" s="69">
        <f t="shared" si="1"/>
        <v>0</v>
      </c>
      <c r="H19" s="69">
        <f t="shared" si="2"/>
        <v>0</v>
      </c>
      <c r="I19" s="69">
        <f t="shared" si="3"/>
        <v>200.5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100.7</v>
      </c>
      <c r="V19" s="167">
        <v>99.8</v>
      </c>
      <c r="W19" s="167"/>
      <c r="X19" s="88">
        <f t="shared" si="13"/>
        <v>200.5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4"/>
      <c r="E20" s="165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/>
      <c r="V20" s="167"/>
      <c r="W20" s="167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4"/>
      <c r="E21" s="165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4">
        <v>209.7</v>
      </c>
      <c r="E22" s="165"/>
      <c r="F22" s="68">
        <f t="shared" si="0"/>
        <v>209.7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105.2</v>
      </c>
      <c r="V22" s="167">
        <v>104.5</v>
      </c>
      <c r="W22" s="167"/>
      <c r="X22" s="88">
        <f t="shared" si="13"/>
        <v>209.7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4">
        <v>196.6</v>
      </c>
      <c r="E23" s="165"/>
      <c r="F23" s="68">
        <f t="shared" si="0"/>
        <v>196.6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196.6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95</v>
      </c>
      <c r="V23" s="167">
        <v>101.6</v>
      </c>
      <c r="W23" s="167"/>
      <c r="X23" s="88">
        <f t="shared" si="13"/>
        <v>196.6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4"/>
      <c r="E24" s="165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/>
      <c r="V24" s="167"/>
      <c r="W24" s="167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164"/>
      <c r="E25" s="165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/>
      <c r="V25" s="167"/>
      <c r="W25" s="167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4"/>
      <c r="E26" s="165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/>
      <c r="V26" s="167"/>
      <c r="W26" s="167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4"/>
      <c r="E27" s="165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4"/>
      <c r="E28" s="16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/>
      <c r="V28" s="167"/>
      <c r="W28" s="167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4"/>
      <c r="E29" s="16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/>
      <c r="V29" s="167"/>
      <c r="W29" s="167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4"/>
      <c r="E30" s="16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/>
      <c r="V30" s="167"/>
      <c r="W30" s="167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4"/>
      <c r="E31" s="16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4"/>
      <c r="E32" s="165" t="s">
        <v>120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/>
      <c r="V32" s="167"/>
      <c r="W32" s="16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4"/>
      <c r="E33" s="165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4"/>
      <c r="E34" s="16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/>
      <c r="V34" s="167"/>
      <c r="W34" s="167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4"/>
      <c r="E35" s="16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/>
      <c r="V35" s="167"/>
      <c r="W35" s="16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4"/>
      <c r="E36" s="16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/>
      <c r="V36" s="167"/>
      <c r="W36" s="167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4"/>
      <c r="E37" s="16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/>
      <c r="V37" s="167"/>
      <c r="W37" s="167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4"/>
      <c r="E38" s="165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/>
      <c r="V38" s="167"/>
      <c r="W38" s="167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4"/>
      <c r="E39" s="165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/>
      <c r="E40" s="16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7"/>
      <c r="V40" s="167"/>
      <c r="W40" s="167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/>
      <c r="E41" s="16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7"/>
      <c r="V41" s="167"/>
      <c r="W41" s="167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/>
      <c r="V42" s="167"/>
      <c r="W42" s="167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/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/>
      <c r="V43" s="167"/>
      <c r="W43" s="167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/>
      <c r="E44" s="165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7"/>
      <c r="V44" s="167"/>
      <c r="W44" s="16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/>
      <c r="E45" s="165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615.1</v>
      </c>
      <c r="H46" s="69">
        <f>SUM(H10:H45)</f>
        <v>4</v>
      </c>
      <c r="I46" s="69">
        <f>LARGE(I10:I45,1)+LARGE(I10:I45,2)+LARGE(I10:I45,3)</f>
        <v>618.79999999999995</v>
      </c>
      <c r="J46" s="69">
        <f>SUM(J10:J45)</f>
        <v>4</v>
      </c>
      <c r="K46" s="69">
        <f>LARGE(K10:K45,1)+LARGE(K10:K45,2)+LARGE(K10:K45,3)</f>
        <v>406.29999999999995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gILDqN+pfgXeFywvOy8sG7PRFVfI7svLRN+CI0ef3ehztNSrka1jKgkc9G4BC7X/YFXb109HFM2IXN1ptR7JDg==" saltValue="AeTm1Yap5Fw20hQBj93Km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Übersicht!I4</f>
        <v>Sögel</v>
      </c>
      <c r="X1" s="194"/>
    </row>
    <row r="2" spans="1:27" x14ac:dyDescent="0.3">
      <c r="A2" s="106">
        <v>1</v>
      </c>
      <c r="B2" s="64" t="str">
        <f>'Wettkampf 1'!B2</f>
        <v>Werlte</v>
      </c>
      <c r="D2" s="73">
        <f>G46</f>
        <v>617.79999999999995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Übersicht!I3</f>
        <v>24.11.</v>
      </c>
      <c r="X2" s="194"/>
    </row>
    <row r="3" spans="1:27" x14ac:dyDescent="0.3">
      <c r="A3" s="106">
        <v>2</v>
      </c>
      <c r="B3" s="64" t="str">
        <f>'Wettkampf 1'!B3</f>
        <v>Eisten</v>
      </c>
      <c r="D3" s="73">
        <f>I46</f>
        <v>622.79999999999995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</v>
      </c>
      <c r="D4" s="73">
        <f>K46</f>
        <v>401.1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97" t="s">
        <v>128</v>
      </c>
      <c r="X5" s="198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129</v>
      </c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56</v>
      </c>
      <c r="W7" s="199" t="s">
        <v>128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168">
        <v>202.4</v>
      </c>
      <c r="E10" s="169"/>
      <c r="F10" s="68">
        <f>IF(E10="x","0",D10)</f>
        <v>202.4</v>
      </c>
      <c r="G10" s="69">
        <f>IF(C10=$B$2,F10,0)</f>
        <v>202.4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100.8</v>
      </c>
      <c r="V10" s="170">
        <v>101.6</v>
      </c>
      <c r="W10" s="170"/>
      <c r="X10" s="87">
        <f>U10+V10+W10</f>
        <v>202.39999999999998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168">
        <v>209.6</v>
      </c>
      <c r="E11" s="169"/>
      <c r="F11" s="68">
        <f t="shared" ref="F11:F45" si="0">IF(E11="x","0",D11)</f>
        <v>209.6</v>
      </c>
      <c r="G11" s="69">
        <f t="shared" ref="G11:G45" si="1">IF(C11=$B$2,F11,0)</f>
        <v>209.6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105.9</v>
      </c>
      <c r="V11" s="171">
        <v>103.7</v>
      </c>
      <c r="W11" s="171"/>
      <c r="X11" s="88">
        <f t="shared" ref="X11:X45" si="13">U11+V11+W11</f>
        <v>209.60000000000002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168">
        <v>201.4</v>
      </c>
      <c r="E12" s="169"/>
      <c r="F12" s="68">
        <f t="shared" si="0"/>
        <v>201.4</v>
      </c>
      <c r="G12" s="69">
        <f t="shared" si="1"/>
        <v>201.4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102</v>
      </c>
      <c r="V12" s="171">
        <v>99.4</v>
      </c>
      <c r="W12" s="171"/>
      <c r="X12" s="88">
        <f t="shared" si="13"/>
        <v>201.4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168">
        <v>205.8</v>
      </c>
      <c r="E13" s="169"/>
      <c r="F13" s="68">
        <f t="shared" si="0"/>
        <v>205.8</v>
      </c>
      <c r="G13" s="69">
        <f t="shared" si="1"/>
        <v>205.8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103.4</v>
      </c>
      <c r="V13" s="171">
        <v>102.4</v>
      </c>
      <c r="W13" s="171"/>
      <c r="X13" s="88">
        <f t="shared" si="13"/>
        <v>205.8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168"/>
      <c r="E14" s="169" t="s">
        <v>120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/>
      <c r="V14" s="171"/>
      <c r="W14" s="17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168"/>
      <c r="E15" s="169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68">
        <v>208.8</v>
      </c>
      <c r="E16" s="169"/>
      <c r="F16" s="68">
        <f t="shared" si="0"/>
        <v>208.8</v>
      </c>
      <c r="G16" s="69">
        <f t="shared" si="1"/>
        <v>0</v>
      </c>
      <c r="H16" s="69">
        <f t="shared" si="2"/>
        <v>0</v>
      </c>
      <c r="I16" s="69">
        <f t="shared" si="3"/>
        <v>208.8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103.2</v>
      </c>
      <c r="V16" s="171">
        <v>105.6</v>
      </c>
      <c r="W16" s="171"/>
      <c r="X16" s="88">
        <f t="shared" si="13"/>
        <v>208.8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68">
        <v>205.5</v>
      </c>
      <c r="E17" s="169"/>
      <c r="F17" s="68">
        <f t="shared" si="0"/>
        <v>205.5</v>
      </c>
      <c r="G17" s="69">
        <f t="shared" si="1"/>
        <v>0</v>
      </c>
      <c r="H17" s="69">
        <f t="shared" si="2"/>
        <v>0</v>
      </c>
      <c r="I17" s="69">
        <f t="shared" si="3"/>
        <v>205.5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102.5</v>
      </c>
      <c r="V17" s="171">
        <v>103</v>
      </c>
      <c r="W17" s="171"/>
      <c r="X17" s="88">
        <f t="shared" si="13"/>
        <v>205.5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168">
        <v>208.5</v>
      </c>
      <c r="E18" s="169"/>
      <c r="F18" s="68">
        <f t="shared" si="0"/>
        <v>208.5</v>
      </c>
      <c r="G18" s="69">
        <f t="shared" si="1"/>
        <v>0</v>
      </c>
      <c r="H18" s="69">
        <f t="shared" si="2"/>
        <v>0</v>
      </c>
      <c r="I18" s="69">
        <f t="shared" si="3"/>
        <v>208.5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104.1</v>
      </c>
      <c r="V18" s="171">
        <v>104.4</v>
      </c>
      <c r="W18" s="171"/>
      <c r="X18" s="88">
        <f t="shared" si="13"/>
        <v>208.5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68">
        <v>204.3</v>
      </c>
      <c r="E19" s="169"/>
      <c r="F19" s="68">
        <f t="shared" si="0"/>
        <v>204.3</v>
      </c>
      <c r="G19" s="69">
        <f t="shared" si="1"/>
        <v>0</v>
      </c>
      <c r="H19" s="69">
        <f t="shared" si="2"/>
        <v>0</v>
      </c>
      <c r="I19" s="69">
        <f t="shared" si="3"/>
        <v>204.3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102.4</v>
      </c>
      <c r="V19" s="171">
        <v>101.9</v>
      </c>
      <c r="W19" s="171"/>
      <c r="X19" s="88">
        <f t="shared" si="13"/>
        <v>204.3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168"/>
      <c r="E20" s="169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/>
      <c r="V20" s="171"/>
      <c r="W20" s="17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68"/>
      <c r="E21" s="169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/>
      <c r="V21" s="171"/>
      <c r="W21" s="17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168">
        <v>209.2</v>
      </c>
      <c r="E22" s="169"/>
      <c r="F22" s="68">
        <f t="shared" si="0"/>
        <v>209.2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103.5</v>
      </c>
      <c r="V22" s="171">
        <v>105.7</v>
      </c>
      <c r="W22" s="171"/>
      <c r="X22" s="88">
        <f t="shared" si="13"/>
        <v>209.2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168">
        <v>191.9</v>
      </c>
      <c r="E23" s="169"/>
      <c r="F23" s="68">
        <f t="shared" si="0"/>
        <v>191.9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191.9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>
        <v>96</v>
      </c>
      <c r="V23" s="171">
        <v>95.9</v>
      </c>
      <c r="W23" s="171"/>
      <c r="X23" s="88">
        <f t="shared" si="13"/>
        <v>191.9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168"/>
      <c r="E24" s="169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/>
      <c r="V24" s="171"/>
      <c r="W24" s="171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168"/>
      <c r="E25" s="169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/>
      <c r="V25" s="171"/>
      <c r="W25" s="171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168"/>
      <c r="E26" s="169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/>
      <c r="V26" s="171"/>
      <c r="W26" s="171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168"/>
      <c r="E27" s="169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68"/>
      <c r="E28" s="16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/>
      <c r="V28" s="171"/>
      <c r="W28" s="171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68"/>
      <c r="E29" s="16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/>
      <c r="V29" s="171"/>
      <c r="W29" s="171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68"/>
      <c r="E30" s="169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/>
      <c r="V30" s="171"/>
      <c r="W30" s="171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68"/>
      <c r="E31" s="169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/>
      <c r="V31" s="171"/>
      <c r="W31" s="171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68"/>
      <c r="E32" s="169" t="s">
        <v>120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/>
      <c r="V32" s="171"/>
      <c r="W32" s="17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68"/>
      <c r="E33" s="169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68"/>
      <c r="E34" s="16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/>
      <c r="V34" s="171"/>
      <c r="W34" s="171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68"/>
      <c r="E35" s="16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68"/>
      <c r="E36" s="16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/>
      <c r="V36" s="171"/>
      <c r="W36" s="171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68"/>
      <c r="E37" s="16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/>
      <c r="V37" s="171"/>
      <c r="W37" s="171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68"/>
      <c r="E38" s="169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1"/>
      <c r="V38" s="171"/>
      <c r="W38" s="17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68"/>
      <c r="E39" s="169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1"/>
      <c r="V39" s="171"/>
      <c r="W39" s="17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8"/>
      <c r="E40" s="16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71"/>
      <c r="V40" s="171"/>
      <c r="W40" s="17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8"/>
      <c r="E41" s="16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71"/>
      <c r="V41" s="171"/>
      <c r="W41" s="17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8"/>
      <c r="E42" s="16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71"/>
      <c r="V42" s="171"/>
      <c r="W42" s="171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8"/>
      <c r="E43" s="16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71"/>
      <c r="V43" s="171"/>
      <c r="W43" s="17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8"/>
      <c r="E44" s="169" t="s">
        <v>120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/>
      <c r="V44" s="171"/>
      <c r="W44" s="17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8"/>
      <c r="E45" s="169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617.79999999999995</v>
      </c>
      <c r="H46" s="69">
        <f>SUM(H10:H45)</f>
        <v>4</v>
      </c>
      <c r="I46" s="69">
        <f>LARGE(I10:I45,1)+LARGE(I10:I45,2)+LARGE(I10:I45,3)</f>
        <v>622.79999999999995</v>
      </c>
      <c r="J46" s="69">
        <f>SUM(J10:J45)</f>
        <v>4</v>
      </c>
      <c r="K46" s="69">
        <f>LARGE(K10:K45,1)+LARGE(K10:K45,2)+LARGE(K10:K45,3)</f>
        <v>401.1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64</v>
      </c>
    </row>
  </sheetData>
  <sheetProtection algorithmName="SHA-512" hashValue="XfB2ciNPJlHxlbx/SzVKKeeKgj11uAvG4yC+ppF+DViLAmNZJQHc5NeXeXEYf4jdLvFykxf2ObnYcWuxivpaeA==" saltValue="bF+lR7O/HW6bEZnKUHqNx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Übersicht!L4</f>
        <v>Werlte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Übersicht!L3</f>
        <v>19.01.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Übersicht!M4</f>
        <v xml:space="preserve">Eisten 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Übersicht!M3</f>
        <v>02.02.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Übersicht!N4</f>
        <v>Werlte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Übersicht!N3</f>
        <v>16.02.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Übersicht!O4</f>
        <v>Sögel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Übersicht!O3</f>
        <v>02.03.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Übersicht!P4</f>
        <v xml:space="preserve">Eisten 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Übersicht!P3</f>
        <v>16.03.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Übersicht!Q4</f>
        <v>Sögel</v>
      </c>
      <c r="X1" s="194"/>
    </row>
    <row r="2" spans="1:27" x14ac:dyDescent="0.3">
      <c r="A2" s="106">
        <v>1</v>
      </c>
      <c r="B2" s="64" t="str">
        <f>'Wettkampf 1'!B2</f>
        <v>Werlte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5" t="str">
        <f>Übersicht!Q3</f>
        <v>30.03.</v>
      </c>
      <c r="X2" s="194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7"/>
      <c r="X5" s="198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99" t="s">
        <v>65</v>
      </c>
      <c r="X7" s="20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Broermann Carl</v>
      </c>
      <c r="C10" s="66" t="str">
        <f>'Wettkampf 1'!C10</f>
        <v>Werlte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Köbbe Gerd</v>
      </c>
      <c r="C11" s="66" t="str">
        <f>'Wettkampf 1'!C11</f>
        <v>Werlte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Staggenborg Hans</v>
      </c>
      <c r="C12" s="66" t="str">
        <f>'Wettkampf 1'!C12</f>
        <v>Werlte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Abeln Bernd</v>
      </c>
      <c r="C13" s="66" t="str">
        <f>'Wettkampf 1'!C13</f>
        <v>Werlte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Werlte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 Ostermann Franz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Sögel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7"/>
      <c r="V1" s="127"/>
      <c r="W1" s="127"/>
      <c r="X1" s="137" t="s">
        <v>46</v>
      </c>
      <c r="Y1" s="207"/>
      <c r="Z1" s="20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</v>
      </c>
      <c r="C2" s="134"/>
      <c r="D2" s="207" t="s">
        <v>62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7"/>
      <c r="V2" s="127"/>
      <c r="W2" s="127"/>
      <c r="X2" s="137" t="s">
        <v>31</v>
      </c>
      <c r="Y2" s="208"/>
      <c r="Z2" s="20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</v>
      </c>
      <c r="C3" s="128"/>
      <c r="D3" s="207" t="str">
        <f>Übersicht!M1</f>
        <v>1. Kreisliga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</v>
      </c>
      <c r="C4" s="128"/>
      <c r="D4" s="207" t="str">
        <f>Übersicht!P1</f>
        <v>Senioren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9"/>
      <c r="Z5" s="21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9"/>
      <c r="Z6" s="21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09"/>
      <c r="Z7" s="21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04" t="s">
        <v>32</v>
      </c>
      <c r="X9" s="205"/>
      <c r="Y9" s="205"/>
      <c r="Z9" s="20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Broermann Carl</v>
      </c>
      <c r="C10" s="135" t="str">
        <f>'Wettkampf 1'!C10</f>
        <v>Werlte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Köbbe Gerd</v>
      </c>
      <c r="C11" s="135" t="str">
        <f>'Wettkampf 1'!C11</f>
        <v>Werlte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Staggenborg Hans</v>
      </c>
      <c r="C12" s="135" t="str">
        <f>'Wettkampf 1'!C12</f>
        <v>Werlte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Abeln Bernd</v>
      </c>
      <c r="C13" s="135" t="str">
        <f>'Wettkampf 1'!C13</f>
        <v>Werlte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Werlte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Baalmann Werner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Büter Wilhelm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 Ostermann Franz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Schute Helmut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van der Lugt Dirk Jan</v>
      </c>
      <c r="C22" s="135" t="str">
        <f>'Wettkampf 1'!C22</f>
        <v>Sögel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Bode Hans Hermann</v>
      </c>
      <c r="C23" s="135" t="str">
        <f>'Wettkampf 1'!C23</f>
        <v>Sögel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Scholl Bruno</v>
      </c>
      <c r="C24" s="135" t="str">
        <f>'Wettkampf 1'!C24</f>
        <v>Sögel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Sögel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Sögel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Sögel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7" t="str">
        <f>Übersicht!K1</f>
        <v>2024/2025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27"/>
      <c r="V1" s="127"/>
      <c r="W1" s="127"/>
      <c r="X1" s="137" t="s">
        <v>46</v>
      </c>
      <c r="Y1" s="207"/>
      <c r="Z1" s="20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7" t="s">
        <v>62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127"/>
      <c r="V2" s="127"/>
      <c r="W2" s="127"/>
      <c r="X2" s="137" t="s">
        <v>31</v>
      </c>
      <c r="Y2" s="208"/>
      <c r="Z2" s="20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9"/>
      <c r="Z5" s="21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9"/>
      <c r="Z6" s="21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209"/>
      <c r="Z7" s="21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204" t="s">
        <v>32</v>
      </c>
      <c r="X9" s="205"/>
      <c r="Y9" s="205"/>
      <c r="Z9" s="20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73" t="s">
        <v>113</v>
      </c>
      <c r="B2" s="95" t="str">
        <f>VLOOKUP(A2,'Wettkampf 1'!$B$10:$C$45,2,FALSE)</f>
        <v>Eisten</v>
      </c>
      <c r="C2" s="9">
        <f>VLOOKUP(A2,'Wettkampf 1'!$B$10:$D$45,3,FALSE)</f>
        <v>208.5</v>
      </c>
      <c r="D2" s="9">
        <f>VLOOKUP($A2,'2'!$B$10:$D$45,3,FALSE)</f>
        <v>207.5</v>
      </c>
      <c r="E2" s="9">
        <f>VLOOKUP($A2,'3'!$B$10:$D$45,3,FALSE)</f>
        <v>205.3</v>
      </c>
      <c r="F2" s="9">
        <f>VLOOKUP($A2,'4'!$B$10:$D$45,3,FALSE)</f>
        <v>207.1</v>
      </c>
      <c r="G2" s="9">
        <f>VLOOKUP($A2,'5'!$B$10:$D$45,3,FALSE)</f>
        <v>206.9</v>
      </c>
      <c r="H2" s="9">
        <f>VLOOKUP($A2,'6'!$B$10:$D$45,3,FALSE)</f>
        <v>208.8</v>
      </c>
      <c r="I2" s="9">
        <f t="shared" ref="I2:I37" si="0">IF(J2 &gt; 0,K2/J2,0)</f>
        <v>207.35</v>
      </c>
      <c r="J2" s="9">
        <f>VLOOKUP(A2,Formelhilfe!$A$9:$H$44,8,FALSE)</f>
        <v>6</v>
      </c>
      <c r="K2" s="10">
        <f t="shared" ref="K2:K37" si="1">SUM(C2:H2)</f>
        <v>1244.0999999999999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207.35</v>
      </c>
      <c r="V2" s="9">
        <f>VLOOKUP(A2,Formelhilfe!$A$9:$P$44,16,FALSE)</f>
        <v>6</v>
      </c>
      <c r="W2" s="11">
        <f t="shared" ref="W2:W37" si="5">SUM(C2:H2,L2:Q2)</f>
        <v>1244.0999999999999</v>
      </c>
    </row>
    <row r="3" spans="1:23" ht="20.25" customHeight="1" x14ac:dyDescent="0.4">
      <c r="A3" s="173" t="s">
        <v>117</v>
      </c>
      <c r="B3" s="95" t="str">
        <f>VLOOKUP(A3,'Wettkampf 1'!$B$10:$C$45,2,FALSE)</f>
        <v>Sögel</v>
      </c>
      <c r="C3" s="9">
        <f>VLOOKUP(A3,'Wettkampf 1'!$B$10:$D$45,3,FALSE)</f>
        <v>203.9</v>
      </c>
      <c r="D3" s="9">
        <f>VLOOKUP($A3,'2'!$B$10:$D$45,3,FALSE)</f>
        <v>203.9</v>
      </c>
      <c r="E3" s="9">
        <f>VLOOKUP($A3,'3'!$B$10:$D$45,3,FALSE)</f>
        <v>210.5</v>
      </c>
      <c r="F3" s="9">
        <f>VLOOKUP($A3,'4'!$B$10:$D$45,3,FALSE)</f>
        <v>204.4</v>
      </c>
      <c r="G3" s="9">
        <f>VLOOKUP($A3,'5'!$B$10:$D$45,3,FALSE)</f>
        <v>209.7</v>
      </c>
      <c r="H3" s="9">
        <f>VLOOKUP($A3,'6'!$B$10:$D$45,3,FALSE)</f>
        <v>209.2</v>
      </c>
      <c r="I3" s="9">
        <f t="shared" si="0"/>
        <v>206.93333333333331</v>
      </c>
      <c r="J3" s="9">
        <f>VLOOKUP(A3,Formelhilfe!$A$9:$H$44,8,FALSE)</f>
        <v>6</v>
      </c>
      <c r="K3" s="10">
        <f t="shared" si="1"/>
        <v>1241.5999999999999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206.93333333333331</v>
      </c>
      <c r="V3" s="9">
        <f>VLOOKUP(A3,Formelhilfe!$A$9:$P$44,16,FALSE)</f>
        <v>6</v>
      </c>
      <c r="W3" s="11">
        <f t="shared" si="5"/>
        <v>1241.5999999999999</v>
      </c>
    </row>
    <row r="4" spans="1:23" ht="20.25" customHeight="1" x14ac:dyDescent="0.4">
      <c r="A4" s="173" t="s">
        <v>114</v>
      </c>
      <c r="B4" s="95" t="str">
        <f>VLOOKUP(A4,'Wettkampf 1'!$B$10:$C$45,2,FALSE)</f>
        <v>Eisten</v>
      </c>
      <c r="C4" s="9">
        <f>VLOOKUP(A4,'Wettkampf 1'!$B$10:$D$45,3,FALSE)</f>
        <v>206</v>
      </c>
      <c r="D4" s="9">
        <f>VLOOKUP($A4,'2'!$B$10:$D$45,3,FALSE)</f>
        <v>209.2</v>
      </c>
      <c r="E4" s="9">
        <f>VLOOKUP($A4,'3'!$B$10:$D$45,3,FALSE)</f>
        <v>206.6</v>
      </c>
      <c r="F4" s="9">
        <f>VLOOKUP($A4,'4'!$B$10:$D$45,3,FALSE)</f>
        <v>206.1</v>
      </c>
      <c r="G4" s="9">
        <f>VLOOKUP($A4,'5'!$B$10:$D$45,3,FALSE)</f>
        <v>207.1</v>
      </c>
      <c r="H4" s="9">
        <f>VLOOKUP($A4,'6'!$B$10:$D$45,3,FALSE)</f>
        <v>205.5</v>
      </c>
      <c r="I4" s="9">
        <f t="shared" si="0"/>
        <v>206.75</v>
      </c>
      <c r="J4" s="9">
        <f>VLOOKUP(A4,Formelhilfe!$A$9:$H$44,8,FALSE)</f>
        <v>6</v>
      </c>
      <c r="K4" s="10">
        <f t="shared" si="1"/>
        <v>1240.5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206.75</v>
      </c>
      <c r="V4" s="9">
        <f>VLOOKUP(A4,Formelhilfe!$A$9:$P$44,16,FALSE)</f>
        <v>6</v>
      </c>
      <c r="W4" s="11">
        <f t="shared" si="5"/>
        <v>1240.5</v>
      </c>
    </row>
    <row r="5" spans="1:23" ht="20.25" customHeight="1" x14ac:dyDescent="0.4">
      <c r="A5" s="173" t="s">
        <v>111</v>
      </c>
      <c r="B5" s="95" t="str">
        <f>VLOOKUP(A5,'Wettkampf 1'!$B$10:$C$45,2,FALSE)</f>
        <v>Werlte</v>
      </c>
      <c r="C5" s="9">
        <f>VLOOKUP(A5,'Wettkampf 1'!$B$10:$D$45,3,FALSE)</f>
        <v>203.7</v>
      </c>
      <c r="D5" s="9">
        <f>VLOOKUP($A5,'2'!$B$10:$D$45,3,FALSE)</f>
        <v>205.4</v>
      </c>
      <c r="E5" s="9">
        <f>VLOOKUP($A5,'3'!$B$10:$D$45,3,FALSE)</f>
        <v>203.8</v>
      </c>
      <c r="F5" s="9">
        <f>VLOOKUP($A5,'4'!$B$10:$D$45,3,FALSE)</f>
        <v>206.4</v>
      </c>
      <c r="G5" s="9">
        <f>VLOOKUP($A5,'5'!$B$10:$D$45,3,FALSE)</f>
        <v>206</v>
      </c>
      <c r="H5" s="9">
        <f>VLOOKUP($A5,'6'!$B$10:$D$45,3,FALSE)</f>
        <v>209.6</v>
      </c>
      <c r="I5" s="9">
        <f t="shared" si="0"/>
        <v>205.81666666666669</v>
      </c>
      <c r="J5" s="9">
        <f>VLOOKUP(A5,Formelhilfe!$A$9:$H$44,8,FALSE)</f>
        <v>6</v>
      </c>
      <c r="K5" s="10">
        <f t="shared" si="1"/>
        <v>1234.9000000000001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205.81666666666669</v>
      </c>
      <c r="V5" s="9">
        <f>VLOOKUP(A5,Formelhilfe!$A$9:$P$44,16,FALSE)</f>
        <v>6</v>
      </c>
      <c r="W5" s="11">
        <f t="shared" si="5"/>
        <v>1234.9000000000001</v>
      </c>
    </row>
    <row r="6" spans="1:23" ht="20.25" customHeight="1" x14ac:dyDescent="0.4">
      <c r="A6" s="173" t="s">
        <v>115</v>
      </c>
      <c r="B6" s="95" t="str">
        <f>VLOOKUP(A6,'Wettkampf 1'!$B$10:$C$45,2,FALSE)</f>
        <v>Eisten</v>
      </c>
      <c r="C6" s="9">
        <f>VLOOKUP(A6,'Wettkampf 1'!$B$10:$D$45,3,FALSE)</f>
        <v>202.4</v>
      </c>
      <c r="D6" s="9">
        <f>VLOOKUP($A6,'2'!$B$10:$D$45,3,FALSE)</f>
        <v>208.2</v>
      </c>
      <c r="E6" s="9">
        <f>VLOOKUP($A6,'3'!$B$10:$D$45,3,FALSE)</f>
        <v>206.7</v>
      </c>
      <c r="F6" s="9">
        <f>VLOOKUP($A6,'4'!$B$10:$D$45,3,FALSE)</f>
        <v>203.7</v>
      </c>
      <c r="G6" s="9">
        <f>VLOOKUP($A6,'5'!$B$10:$D$45,3,FALSE)</f>
        <v>204.8</v>
      </c>
      <c r="H6" s="9">
        <f>VLOOKUP($A6,'6'!$B$10:$D$45,3,FALSE)</f>
        <v>208.5</v>
      </c>
      <c r="I6" s="9">
        <f t="shared" si="0"/>
        <v>205.71666666666667</v>
      </c>
      <c r="J6" s="9">
        <f>VLOOKUP(A6,Formelhilfe!$A$9:$H$44,8,FALSE)</f>
        <v>6</v>
      </c>
      <c r="K6" s="10">
        <f t="shared" si="1"/>
        <v>1234.3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205.71666666666667</v>
      </c>
      <c r="V6" s="9">
        <f>VLOOKUP(A6,Formelhilfe!$A$9:$P$44,16,FALSE)</f>
        <v>6</v>
      </c>
      <c r="W6" s="11">
        <f t="shared" si="5"/>
        <v>1234.3</v>
      </c>
    </row>
    <row r="7" spans="1:23" ht="20.25" customHeight="1" x14ac:dyDescent="0.4">
      <c r="A7" s="173" t="s">
        <v>112</v>
      </c>
      <c r="B7" s="95" t="str">
        <f>VLOOKUP(A7,'Wettkampf 1'!$B$10:$C$45,2,FALSE)</f>
        <v>Werlte</v>
      </c>
      <c r="C7" s="9">
        <f>VLOOKUP(A7,'Wettkampf 1'!$B$10:$D$45,3,FALSE)</f>
        <v>204.7</v>
      </c>
      <c r="D7" s="9">
        <f>VLOOKUP($A7,'2'!$B$10:$D$45,3,FALSE)</f>
        <v>204.4</v>
      </c>
      <c r="E7" s="9">
        <f>VLOOKUP($A7,'3'!$B$10:$D$45,3,FALSE)</f>
        <v>204.2</v>
      </c>
      <c r="F7" s="9">
        <f>VLOOKUP($A7,'4'!$B$10:$D$45,3,FALSE)</f>
        <v>206.1</v>
      </c>
      <c r="G7" s="9">
        <f>VLOOKUP($A7,'5'!$B$10:$D$45,3,FALSE)</f>
        <v>205</v>
      </c>
      <c r="H7" s="9">
        <f>VLOOKUP($A7,'6'!$B$10:$D$45,3,FALSE)</f>
        <v>201.4</v>
      </c>
      <c r="I7" s="9">
        <f t="shared" si="0"/>
        <v>204.30000000000004</v>
      </c>
      <c r="J7" s="9">
        <f>VLOOKUP(A7,Formelhilfe!$A$9:$H$44,8,FALSE)</f>
        <v>6</v>
      </c>
      <c r="K7" s="10">
        <f t="shared" si="1"/>
        <v>1225.8000000000002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204.30000000000004</v>
      </c>
      <c r="V7" s="9">
        <f>VLOOKUP(A7,Formelhilfe!$A$9:$P$44,16,FALSE)</f>
        <v>6</v>
      </c>
      <c r="W7" s="11">
        <f t="shared" si="5"/>
        <v>1225.8000000000002</v>
      </c>
    </row>
    <row r="8" spans="1:23" ht="20.25" customHeight="1" x14ac:dyDescent="0.4">
      <c r="A8" s="173" t="s">
        <v>116</v>
      </c>
      <c r="B8" s="95" t="str">
        <f>VLOOKUP(A8,'Wettkampf 1'!$B$10:$C$45,2,FALSE)</f>
        <v>Eisten</v>
      </c>
      <c r="C8" s="9">
        <f>VLOOKUP(A8,'Wettkampf 1'!$B$10:$D$45,3,FALSE)</f>
        <v>202.3</v>
      </c>
      <c r="D8" s="9">
        <f>VLOOKUP($A8,'2'!$B$10:$D$45,3,FALSE)</f>
        <v>205.1</v>
      </c>
      <c r="E8" s="9">
        <f>VLOOKUP($A8,'3'!$B$10:$D$45,3,FALSE)</f>
        <v>205.1</v>
      </c>
      <c r="F8" s="9">
        <f>VLOOKUP($A8,'4'!$B$10:$D$45,3,FALSE)</f>
        <v>199.7</v>
      </c>
      <c r="G8" s="9">
        <f>VLOOKUP($A8,'5'!$B$10:$D$45,3,FALSE)</f>
        <v>200.5</v>
      </c>
      <c r="H8" s="9">
        <f>VLOOKUP($A8,'6'!$B$10:$D$45,3,FALSE)</f>
        <v>204.3</v>
      </c>
      <c r="I8" s="9">
        <f t="shared" si="0"/>
        <v>202.83333333333334</v>
      </c>
      <c r="J8" s="9">
        <f>VLOOKUP(A8,Formelhilfe!$A$9:$H$44,8,FALSE)</f>
        <v>6</v>
      </c>
      <c r="K8" s="10">
        <f t="shared" si="1"/>
        <v>1217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202.83333333333334</v>
      </c>
      <c r="V8" s="9">
        <f>VLOOKUP(A8,Formelhilfe!$A$9:$P$44,16,FALSE)</f>
        <v>6</v>
      </c>
      <c r="W8" s="11">
        <f t="shared" si="5"/>
        <v>1217</v>
      </c>
    </row>
    <row r="9" spans="1:23" ht="20.25" customHeight="1" x14ac:dyDescent="0.4">
      <c r="A9" s="173" t="s">
        <v>110</v>
      </c>
      <c r="B9" s="95" t="str">
        <f>VLOOKUP(A9,'Wettkampf 1'!$B$10:$C$45,2,FALSE)</f>
        <v>Werlte</v>
      </c>
      <c r="C9" s="9">
        <f>VLOOKUP(A9,'Wettkampf 1'!$B$10:$D$45,3,FALSE)</f>
        <v>201</v>
      </c>
      <c r="D9" s="9">
        <f>VLOOKUP($A9,'2'!$B$10:$D$45,3,FALSE)</f>
        <v>202.9</v>
      </c>
      <c r="E9" s="9">
        <f>VLOOKUP($A9,'3'!$B$10:$D$45,3,FALSE)</f>
        <v>201.1</v>
      </c>
      <c r="F9" s="9">
        <f>VLOOKUP($A9,'4'!$B$10:$D$45,3,FALSE)</f>
        <v>195.1</v>
      </c>
      <c r="G9" s="9">
        <f>VLOOKUP($A9,'5'!$B$10:$D$45,3,FALSE)</f>
        <v>204.1</v>
      </c>
      <c r="H9" s="9">
        <f>VLOOKUP($A9,'6'!$B$10:$D$45,3,FALSE)</f>
        <v>202.4</v>
      </c>
      <c r="I9" s="9">
        <f t="shared" si="0"/>
        <v>201.10000000000002</v>
      </c>
      <c r="J9" s="9">
        <f>VLOOKUP(A9,Formelhilfe!$A$9:$H$44,8,FALSE)</f>
        <v>6</v>
      </c>
      <c r="K9" s="10">
        <f t="shared" si="1"/>
        <v>1206.6000000000001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201.10000000000002</v>
      </c>
      <c r="V9" s="9">
        <f>VLOOKUP(A9,Formelhilfe!$A$9:$P$44,16,FALSE)</f>
        <v>6</v>
      </c>
      <c r="W9" s="11">
        <f t="shared" si="5"/>
        <v>1206.6000000000001</v>
      </c>
    </row>
    <row r="10" spans="1:23" ht="20.25" customHeight="1" x14ac:dyDescent="0.4">
      <c r="A10" s="173" t="s">
        <v>118</v>
      </c>
      <c r="B10" s="95" t="str">
        <f>VLOOKUP(A10,'Wettkampf 1'!$B$10:$C$45,2,FALSE)</f>
        <v>Sögel</v>
      </c>
      <c r="C10" s="9">
        <f>VLOOKUP(A10,'Wettkampf 1'!$B$10:$D$45,3,FALSE)</f>
        <v>195.3</v>
      </c>
      <c r="D10" s="9">
        <f>VLOOKUP($A10,'2'!$B$10:$D$45,3,FALSE)</f>
        <v>194.3</v>
      </c>
      <c r="E10" s="9">
        <f>VLOOKUP($A10,'3'!$B$10:$D$45,3,FALSE)</f>
        <v>187.4</v>
      </c>
      <c r="F10" s="9">
        <f>VLOOKUP($A10,'4'!$B$10:$D$45,3,FALSE)</f>
        <v>182.8</v>
      </c>
      <c r="G10" s="9">
        <f>VLOOKUP($A10,'5'!$B$10:$D$45,3,FALSE)</f>
        <v>196.6</v>
      </c>
      <c r="H10" s="9">
        <f>VLOOKUP($A10,'6'!$B$10:$D$45,3,FALSE)</f>
        <v>191.9</v>
      </c>
      <c r="I10" s="9">
        <f t="shared" si="0"/>
        <v>191.38333333333333</v>
      </c>
      <c r="J10" s="9">
        <f>VLOOKUP(A10,Formelhilfe!$A$9:$H$44,8,FALSE)</f>
        <v>6</v>
      </c>
      <c r="K10" s="10">
        <f t="shared" si="1"/>
        <v>1148.3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191.38333333333333</v>
      </c>
      <c r="V10" s="9">
        <f>VLOOKUP(A10,Formelhilfe!$A$9:$P$44,16,FALSE)</f>
        <v>6</v>
      </c>
      <c r="W10" s="11">
        <f t="shared" si="5"/>
        <v>1148.3</v>
      </c>
    </row>
    <row r="11" spans="1:23" ht="20.25" customHeight="1" x14ac:dyDescent="0.4">
      <c r="A11" s="173" t="s">
        <v>126</v>
      </c>
      <c r="B11" s="95" t="str">
        <f>VLOOKUP(A11,'Wettkampf 1'!$B$10:$C$45,2,FALSE)</f>
        <v>Werlte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163.4</v>
      </c>
      <c r="F11" s="9">
        <f>VLOOKUP($A11,'4'!$B$10:$D$45,3,FALSE)</f>
        <v>206.9</v>
      </c>
      <c r="G11" s="9">
        <f>VLOOKUP($A11,'5'!$B$10:$D$45,3,FALSE)</f>
        <v>203.9</v>
      </c>
      <c r="H11" s="9">
        <f>VLOOKUP($A11,'6'!$B$10:$D$45,3,FALSE)</f>
        <v>205.8</v>
      </c>
      <c r="I11" s="9">
        <f t="shared" si="0"/>
        <v>195</v>
      </c>
      <c r="J11" s="9">
        <f>VLOOKUP(A11,Formelhilfe!$A$9:$H$44,8,FALSE)</f>
        <v>4</v>
      </c>
      <c r="K11" s="10">
        <f t="shared" si="1"/>
        <v>780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195</v>
      </c>
      <c r="V11" s="9">
        <f>VLOOKUP(A11,Formelhilfe!$A$9:$P$44,16,FALSE)</f>
        <v>4</v>
      </c>
      <c r="W11" s="11">
        <f t="shared" si="5"/>
        <v>780</v>
      </c>
    </row>
    <row r="12" spans="1:23" ht="20.25" customHeight="1" x14ac:dyDescent="0.4">
      <c r="A12" s="173" t="s">
        <v>49</v>
      </c>
      <c r="B12" s="95" t="str">
        <f>VLOOKUP(A12,'Wettkampf 1'!$B$10:$C$45,2,FALSE)</f>
        <v>Werlte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204.2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204.2</v>
      </c>
      <c r="J12" s="9">
        <f>VLOOKUP(A12,Formelhilfe!$A$9:$H$44,8,FALSE)</f>
        <v>1</v>
      </c>
      <c r="K12" s="10">
        <f t="shared" si="1"/>
        <v>204.2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204.2</v>
      </c>
      <c r="V12" s="9">
        <f>VLOOKUP(A12,Formelhilfe!$A$9:$P$44,16,FALSE)</f>
        <v>1</v>
      </c>
      <c r="W12" s="11">
        <f t="shared" si="5"/>
        <v>204.2</v>
      </c>
    </row>
    <row r="13" spans="1:23" ht="20.25" customHeight="1" x14ac:dyDescent="0.4">
      <c r="A13" s="173" t="s">
        <v>119</v>
      </c>
      <c r="B13" s="95" t="str">
        <f>VLOOKUP(A13,'Wettkampf 1'!$B$10:$C$45,2,FALSE)</f>
        <v>Sögel</v>
      </c>
      <c r="C13" s="9">
        <f>VLOOKUP(A13,'Wettkampf 1'!$B$10:$D$45,3,FALSE)</f>
        <v>179.3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179.3</v>
      </c>
      <c r="J13" s="9">
        <f>VLOOKUP(A13,Formelhilfe!$A$9:$H$44,8,FALSE)</f>
        <v>1</v>
      </c>
      <c r="K13" s="10">
        <f t="shared" si="1"/>
        <v>179.3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179.3</v>
      </c>
      <c r="V13" s="9">
        <f>VLOOKUP(A13,Formelhilfe!$A$9:$P$44,16,FALSE)</f>
        <v>1</v>
      </c>
      <c r="W13" s="11">
        <f t="shared" si="5"/>
        <v>179.3</v>
      </c>
    </row>
    <row r="14" spans="1:23" ht="20.25" customHeight="1" x14ac:dyDescent="0.4">
      <c r="A14" s="173" t="s">
        <v>50</v>
      </c>
      <c r="B14" s="95" t="str">
        <f>VLOOKUP(A14,'Wettkampf 1'!$B$10:$C$45,2,FALSE)</f>
        <v>Werlte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4">
      <c r="A15" s="173" t="s">
        <v>51</v>
      </c>
      <c r="B15" s="95" t="str">
        <f>VLOOKUP(A15,'Wettkampf 1'!$B$10:$C$45,2,FALSE)</f>
        <v>Eisten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4">
      <c r="A16" s="173" t="s">
        <v>52</v>
      </c>
      <c r="B16" s="95" t="str">
        <f>VLOOKUP(A16,'Wettkampf 1'!$B$10:$C$45,2,FALSE)</f>
        <v>Eisten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4">
      <c r="A17" s="173" t="s">
        <v>78</v>
      </c>
      <c r="B17" s="95" t="str">
        <f>VLOOKUP(A17,'Wettkampf 1'!$B$10:$C$45,2,FALSE)</f>
        <v>Sögel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4">
      <c r="A18" s="173" t="s">
        <v>53</v>
      </c>
      <c r="B18" s="95" t="str">
        <f>VLOOKUP(A18,'Wettkampf 1'!$B$10:$C$45,2,FALSE)</f>
        <v>Sögel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4">
      <c r="A19" s="173" t="s">
        <v>54</v>
      </c>
      <c r="B19" s="95" t="str">
        <f>VLOOKUP(A19,'Wettkampf 1'!$B$10:$C$45,2,FALSE)</f>
        <v>Sögel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73" t="s">
        <v>79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4">
      <c r="A21" s="173" t="s">
        <v>80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4">
      <c r="A22" s="173" t="s">
        <v>81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4">
      <c r="A23" s="173" t="s">
        <v>82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73" t="s">
        <v>83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73" t="s">
        <v>84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73" t="s">
        <v>85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73" t="s">
        <v>86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73" t="s">
        <v>87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73" t="s">
        <v>88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73" t="s">
        <v>89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73" t="s">
        <v>55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73" t="s">
        <v>90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73" t="s">
        <v>91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73" t="s">
        <v>92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73" t="s">
        <v>93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73" t="s">
        <v>94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73" t="s">
        <v>95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Sögel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96</v>
      </c>
    </row>
    <row r="9" spans="1:21" ht="15.6" x14ac:dyDescent="0.3">
      <c r="A9" s="173" t="s">
        <v>110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73" t="s">
        <v>111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73" t="s">
        <v>112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73" t="s">
        <v>126</v>
      </c>
      <c r="B12" s="13">
        <f>IF('Wettkampf 1'!D13&gt;0,1,0)</f>
        <v>0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73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7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73" t="s">
        <v>113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73" t="s">
        <v>114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73" t="s">
        <v>115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73" t="s">
        <v>116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73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73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73" t="s">
        <v>117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73" t="s">
        <v>118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73" t="s">
        <v>119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73" t="s">
        <v>78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73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73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73" t="s">
        <v>79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73" t="s">
        <v>80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73" t="s">
        <v>81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73" t="s">
        <v>82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73" t="s">
        <v>83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73" t="s">
        <v>84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73" t="s">
        <v>85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73" t="s">
        <v>86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73" t="s">
        <v>87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73" t="s">
        <v>88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73" t="s">
        <v>89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73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73" t="s">
        <v>90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73" t="s">
        <v>91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73" t="s">
        <v>92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73" t="s">
        <v>93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73" t="s">
        <v>94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73" t="s">
        <v>95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10</v>
      </c>
      <c r="C45" s="17">
        <f t="shared" ref="C45:G45" si="5">SUM(C9:C44)</f>
        <v>9</v>
      </c>
      <c r="D45" s="17">
        <f t="shared" si="5"/>
        <v>11</v>
      </c>
      <c r="E45" s="17">
        <f t="shared" si="5"/>
        <v>10</v>
      </c>
      <c r="F45" s="17">
        <f t="shared" si="5"/>
        <v>10</v>
      </c>
      <c r="G45" s="17">
        <f t="shared" si="5"/>
        <v>10</v>
      </c>
      <c r="H45" s="17">
        <f>SUM(H9:H44)</f>
        <v>60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72" t="s">
        <v>107</v>
      </c>
      <c r="C2" s="7">
        <f>VLOOKUP($B$2:$B$7,'Wettkampf 1'!$B$2:$D$7,3,FALSE)</f>
        <v>616.9</v>
      </c>
      <c r="D2" s="5">
        <f>VLOOKUP($B$2:$B$7,'2'!$B$2:$D$7,3,FALSE)</f>
        <v>624.9</v>
      </c>
      <c r="E2" s="5">
        <f>VLOOKUP($B$2:$B$7,'3'!$B$2:$D$7,3,FALSE)</f>
        <v>618.59999999999991</v>
      </c>
      <c r="F2" s="5">
        <f>VLOOKUP($B$2:$B$7,'4'!$B$2:$D$7,3,FALSE)</f>
        <v>616.9</v>
      </c>
      <c r="G2" s="5">
        <f>VLOOKUP($B$2:$B$7,'5'!$B$2:$D$7,3,FALSE)</f>
        <v>618.79999999999995</v>
      </c>
      <c r="H2" s="5">
        <f>VLOOKUP($B$2:$B$7,'6'!$B$2:$D$7,3,FALSE)</f>
        <v>622.79999999999995</v>
      </c>
      <c r="I2" s="5">
        <f>IF(Formelhilfe!H2 &gt; 0,J2/Formelhilfe!H2,0)</f>
        <v>619.81666666666661</v>
      </c>
      <c r="J2" s="5">
        <f t="shared" ref="J2:J7" si="0">SUM(C2:H2)</f>
        <v>3718.8999999999996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619.81666666666661</v>
      </c>
      <c r="T2" s="6">
        <f t="shared" ref="T2:T7" si="2">SUM(C2:H2,K2:P2)</f>
        <v>3718.8999999999996</v>
      </c>
    </row>
    <row r="3" spans="1:20" ht="23.25" customHeight="1" x14ac:dyDescent="0.35">
      <c r="A3" s="12"/>
      <c r="B3" s="172" t="s">
        <v>103</v>
      </c>
      <c r="C3" s="7">
        <f>VLOOKUP($B$2:$B$7,'Wettkampf 1'!$B$2:$D$7,3,FALSE)</f>
        <v>609.4</v>
      </c>
      <c r="D3" s="5">
        <f>VLOOKUP($B$2:$B$7,'2'!$B$2:$D$7,3,FALSE)</f>
        <v>612.70000000000005</v>
      </c>
      <c r="E3" s="5">
        <f>VLOOKUP($B$2:$B$7,'3'!$B$2:$D$7,3,FALSE)</f>
        <v>609.1</v>
      </c>
      <c r="F3" s="5">
        <f>VLOOKUP($B$2:$B$7,'4'!$B$2:$D$7,3,FALSE)</f>
        <v>619.4</v>
      </c>
      <c r="G3" s="5">
        <f>VLOOKUP($B$2:$B$7,'5'!$B$2:$D$7,3,FALSE)</f>
        <v>615.1</v>
      </c>
      <c r="H3" s="5">
        <f>VLOOKUP($B$2:$B$7,'6'!$B$2:$D$7,3,FALSE)</f>
        <v>617.79999999999995</v>
      </c>
      <c r="I3" s="5">
        <f>IF(Formelhilfe!H3 &gt; 0,J3/Formelhilfe!H3,0)</f>
        <v>613.91666666666663</v>
      </c>
      <c r="J3" s="5">
        <f t="shared" si="0"/>
        <v>3683.5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613.91666666666663</v>
      </c>
      <c r="T3" s="6">
        <f t="shared" si="2"/>
        <v>3683.5</v>
      </c>
    </row>
    <row r="4" spans="1:20" ht="23.25" customHeight="1" x14ac:dyDescent="0.35">
      <c r="A4" s="12"/>
      <c r="B4" s="172" t="s">
        <v>105</v>
      </c>
      <c r="C4" s="7">
        <f>VLOOKUP($B$2:$B$7,'Wettkampf 1'!$B$2:$D$7,3,FALSE)</f>
        <v>578.5</v>
      </c>
      <c r="D4" s="5">
        <f>VLOOKUP($B$2:$B$7,'2'!$B$2:$D$7,3,FALSE)</f>
        <v>398.20000000000005</v>
      </c>
      <c r="E4" s="5">
        <f>VLOOKUP($B$2:$B$7,'3'!$B$2:$D$7,3,FALSE)</f>
        <v>397.9</v>
      </c>
      <c r="F4" s="5">
        <f>VLOOKUP($B$2:$B$7,'4'!$B$2:$D$7,3,FALSE)</f>
        <v>387.20000000000005</v>
      </c>
      <c r="G4" s="5">
        <f>VLOOKUP($B$2:$B$7,'5'!$B$2:$D$7,3,FALSE)</f>
        <v>406.29999999999995</v>
      </c>
      <c r="H4" s="5">
        <f>VLOOKUP($B$2:$B$7,'6'!$B$2:$D$7,3,FALSE)</f>
        <v>401.1</v>
      </c>
      <c r="I4" s="5">
        <f>IF(Formelhilfe!H4 &gt; 0,J4/Formelhilfe!H4,0)</f>
        <v>428.2</v>
      </c>
      <c r="J4" s="5">
        <f t="shared" si="0"/>
        <v>2569.1999999999998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428.2</v>
      </c>
      <c r="T4" s="6">
        <f t="shared" si="2"/>
        <v>2569.1999999999998</v>
      </c>
    </row>
    <row r="5" spans="1:20" ht="23.25" customHeight="1" x14ac:dyDescent="0.35">
      <c r="A5" s="12"/>
      <c r="B5" s="172" t="s">
        <v>75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5">
      <c r="A6" s="12"/>
      <c r="B6" s="172" t="s">
        <v>76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5">
      <c r="A7" s="12"/>
      <c r="B7" s="172" t="s">
        <v>77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2024-11-24T15:48:05Z</cp:lastPrinted>
  <dcterms:created xsi:type="dcterms:W3CDTF">2010-11-23T11:44:38Z</dcterms:created>
  <dcterms:modified xsi:type="dcterms:W3CDTF">2024-12-14T09:28:23Z</dcterms:modified>
</cp:coreProperties>
</file>