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Herren\"/>
    </mc:Choice>
  </mc:AlternateContent>
  <xr:revisionPtr revIDLastSave="0" documentId="13_ncr:1_{8A4A6F50-FC71-47EA-9484-490B0FED7F37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B22" i="18" l="1"/>
  <c r="B14" i="18"/>
  <c r="B19" i="18"/>
  <c r="B21" i="18"/>
  <c r="B2" i="18"/>
  <c r="B34" i="18"/>
  <c r="B36" i="18"/>
  <c r="B25" i="18"/>
  <c r="B7" i="18"/>
  <c r="B24" i="18"/>
  <c r="B31" i="18"/>
  <c r="B26" i="18"/>
  <c r="B20" i="18"/>
  <c r="B23" i="18"/>
  <c r="B37" i="18"/>
  <c r="B6" i="18"/>
  <c r="B29" i="18"/>
  <c r="B13" i="18"/>
  <c r="B16" i="18"/>
  <c r="B3" i="18"/>
  <c r="B5" i="18"/>
  <c r="B33" i="18"/>
  <c r="B4" i="18"/>
  <c r="B30" i="18"/>
  <c r="B12" i="18"/>
  <c r="B18" i="18"/>
  <c r="B15" i="18"/>
  <c r="B27" i="18"/>
  <c r="B11" i="18"/>
  <c r="B10" i="18"/>
  <c r="B35" i="18"/>
  <c r="B17" i="18"/>
  <c r="B28" i="18"/>
  <c r="B9" i="18"/>
  <c r="B32" i="18"/>
  <c r="B8" i="18"/>
  <c r="Q4" i="1"/>
  <c r="P4" i="1"/>
  <c r="O4" i="1"/>
  <c r="L4" i="1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3" i="18"/>
  <c r="C24" i="18"/>
  <c r="C36" i="18"/>
  <c r="C29" i="18"/>
  <c r="C35" i="18"/>
  <c r="C5" i="18"/>
  <c r="C37" i="18"/>
  <c r="C7" i="18"/>
  <c r="C26" i="18"/>
  <c r="C32" i="18"/>
  <c r="C19" i="18"/>
  <c r="C25" i="18"/>
  <c r="C2" i="18"/>
  <c r="C30" i="18"/>
  <c r="C28" i="18"/>
  <c r="C34" i="18"/>
  <c r="C21" i="18"/>
  <c r="C13" i="18"/>
  <c r="C11" i="18"/>
  <c r="C17" i="18"/>
  <c r="C12" i="18"/>
  <c r="C22" i="18"/>
  <c r="C4" i="18"/>
  <c r="C9" i="18"/>
  <c r="C6" i="18"/>
  <c r="C23" i="18"/>
  <c r="C31" i="18"/>
  <c r="C16" i="18"/>
  <c r="C10" i="18"/>
  <c r="C20" i="18"/>
  <c r="C27" i="18"/>
  <c r="C14" i="18"/>
  <c r="C8" i="18"/>
  <c r="C3" i="18"/>
  <c r="C1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1" i="17"/>
  <c r="O40" i="17"/>
  <c r="O39" i="17"/>
  <c r="O42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O9" i="17"/>
  <c r="O37" i="17"/>
  <c r="O33" i="17"/>
  <c r="O29" i="17"/>
  <c r="O25" i="17"/>
  <c r="O21" i="17"/>
  <c r="O17" i="17"/>
  <c r="O13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25" i="9"/>
  <c r="H45" i="17" l="1"/>
  <c r="S18" i="18"/>
  <c r="AA36" i="12"/>
  <c r="AA12" i="12"/>
  <c r="S3" i="18"/>
  <c r="S30" i="18"/>
  <c r="S5" i="18"/>
  <c r="S17" i="18"/>
  <c r="S19" i="18"/>
  <c r="S31" i="18"/>
  <c r="AA11" i="8"/>
  <c r="AA23" i="10"/>
  <c r="AA35" i="16"/>
  <c r="S36" i="18"/>
  <c r="S21" i="18"/>
  <c r="S28" i="18"/>
  <c r="S35" i="18"/>
  <c r="S26" i="18"/>
  <c r="S23" i="18"/>
  <c r="S15" i="18"/>
  <c r="S20" i="18"/>
  <c r="S34" i="18"/>
  <c r="S13" i="18"/>
  <c r="S10" i="18"/>
  <c r="S29" i="18"/>
  <c r="S2" i="18"/>
  <c r="S24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9" i="18"/>
  <c r="AA39" i="8"/>
  <c r="AA29" i="9"/>
  <c r="AA35" i="10"/>
  <c r="AA32" i="7"/>
  <c r="AA14" i="7"/>
  <c r="AA27" i="10"/>
  <c r="AA35" i="12"/>
  <c r="AA31" i="16"/>
  <c r="S4" i="18"/>
  <c r="AA20" i="9"/>
  <c r="AA35" i="9"/>
  <c r="S27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6" i="18" l="1"/>
  <c r="P37" i="18"/>
  <c r="P19" i="18"/>
  <c r="P28" i="18"/>
  <c r="P13" i="18"/>
  <c r="P22" i="18"/>
  <c r="P23" i="18"/>
  <c r="P20" i="18"/>
  <c r="P29" i="18"/>
  <c r="P7" i="18"/>
  <c r="P25" i="18"/>
  <c r="P18" i="18"/>
  <c r="P11" i="18"/>
  <c r="P4" i="18"/>
  <c r="P31" i="18"/>
  <c r="P27" i="18"/>
  <c r="P24" i="18"/>
  <c r="P5" i="18"/>
  <c r="P32" i="18"/>
  <c r="P30" i="18"/>
  <c r="P21" i="18"/>
  <c r="P12" i="18"/>
  <c r="P6" i="18"/>
  <c r="P10" i="18"/>
  <c r="P35" i="18"/>
  <c r="P17" i="18"/>
  <c r="P26" i="18"/>
  <c r="P9" i="18"/>
  <c r="P2" i="18"/>
  <c r="P16" i="18"/>
  <c r="P34" i="18"/>
  <c r="P15" i="18"/>
  <c r="P33" i="18"/>
  <c r="P14" i="18"/>
  <c r="P8" i="18"/>
  <c r="P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0" i="18"/>
  <c r="D36" i="18"/>
  <c r="D37" i="18"/>
  <c r="D19" i="18"/>
  <c r="D28" i="18"/>
  <c r="D13" i="18"/>
  <c r="D22" i="18"/>
  <c r="D23" i="18"/>
  <c r="D14" i="18"/>
  <c r="D29" i="18"/>
  <c r="D7" i="18"/>
  <c r="D25" i="18"/>
  <c r="D18" i="18"/>
  <c r="D11" i="18"/>
  <c r="D4" i="18"/>
  <c r="D31" i="18"/>
  <c r="D33" i="18"/>
  <c r="D35" i="18"/>
  <c r="D26" i="18"/>
  <c r="D2" i="18"/>
  <c r="D34" i="18"/>
  <c r="D17" i="18"/>
  <c r="D9" i="18"/>
  <c r="D16" i="18"/>
  <c r="D24" i="18"/>
  <c r="D21" i="18"/>
  <c r="D10" i="18"/>
  <c r="D5" i="18"/>
  <c r="D12" i="18"/>
  <c r="D32" i="18"/>
  <c r="D6" i="18"/>
  <c r="D15" i="18"/>
  <c r="D30" i="18"/>
  <c r="D8" i="18"/>
  <c r="D27" i="18"/>
  <c r="D3" i="18"/>
  <c r="L33" i="18"/>
  <c r="L10" i="18"/>
  <c r="L24" i="18"/>
  <c r="L14" i="18"/>
  <c r="L20" i="18"/>
  <c r="L5" i="18"/>
  <c r="L32" i="18"/>
  <c r="L30" i="18"/>
  <c r="L21" i="18"/>
  <c r="L12" i="18"/>
  <c r="L6" i="18"/>
  <c r="L15" i="18"/>
  <c r="L36" i="18"/>
  <c r="L37" i="18"/>
  <c r="L19" i="18"/>
  <c r="L28" i="18"/>
  <c r="L13" i="18"/>
  <c r="L22" i="18"/>
  <c r="L23" i="18"/>
  <c r="L29" i="18"/>
  <c r="L7" i="18"/>
  <c r="L25" i="18"/>
  <c r="L18" i="18"/>
  <c r="L11" i="18"/>
  <c r="L4" i="18"/>
  <c r="L31" i="18"/>
  <c r="L35" i="18"/>
  <c r="L17" i="18"/>
  <c r="L26" i="18"/>
  <c r="L9" i="18"/>
  <c r="L2" i="18"/>
  <c r="L16" i="18"/>
  <c r="L34" i="18"/>
  <c r="L8" i="18"/>
  <c r="L3" i="18"/>
  <c r="L27" i="18"/>
  <c r="E33" i="18"/>
  <c r="E35" i="18"/>
  <c r="E26" i="18"/>
  <c r="E2" i="18"/>
  <c r="E34" i="18"/>
  <c r="E17" i="18"/>
  <c r="E9" i="18"/>
  <c r="E16" i="18"/>
  <c r="E10" i="18"/>
  <c r="E24" i="18"/>
  <c r="E5" i="18"/>
  <c r="E32" i="18"/>
  <c r="E30" i="18"/>
  <c r="E21" i="18"/>
  <c r="E12" i="18"/>
  <c r="E6" i="18"/>
  <c r="E15" i="18"/>
  <c r="E20" i="18"/>
  <c r="E36" i="18"/>
  <c r="E37" i="18"/>
  <c r="E19" i="18"/>
  <c r="E28" i="18"/>
  <c r="E13" i="18"/>
  <c r="E22" i="18"/>
  <c r="E23" i="18"/>
  <c r="E18" i="18"/>
  <c r="E29" i="18"/>
  <c r="E11" i="18"/>
  <c r="E7" i="18"/>
  <c r="E4" i="18"/>
  <c r="E25" i="18"/>
  <c r="E31" i="18"/>
  <c r="E27" i="18"/>
  <c r="E14" i="18"/>
  <c r="E8" i="18"/>
  <c r="E3" i="18"/>
  <c r="O24" i="18"/>
  <c r="O5" i="18"/>
  <c r="O32" i="18"/>
  <c r="O30" i="18"/>
  <c r="O21" i="18"/>
  <c r="O12" i="18"/>
  <c r="O6" i="18"/>
  <c r="O10" i="18"/>
  <c r="O36" i="18"/>
  <c r="O37" i="18"/>
  <c r="O19" i="18"/>
  <c r="O28" i="18"/>
  <c r="O13" i="18"/>
  <c r="O22" i="18"/>
  <c r="O23" i="18"/>
  <c r="O20" i="18"/>
  <c r="O33" i="18"/>
  <c r="O35" i="18"/>
  <c r="O26" i="18"/>
  <c r="O2" i="18"/>
  <c r="O34" i="18"/>
  <c r="O17" i="18"/>
  <c r="O9" i="18"/>
  <c r="O16" i="18"/>
  <c r="O15" i="18"/>
  <c r="O29" i="18"/>
  <c r="O11" i="18"/>
  <c r="O7" i="18"/>
  <c r="O4" i="18"/>
  <c r="O25" i="18"/>
  <c r="O31" i="18"/>
  <c r="O18" i="18"/>
  <c r="O27" i="18"/>
  <c r="O14" i="18"/>
  <c r="O3" i="18"/>
  <c r="O8" i="18"/>
  <c r="H36" i="18"/>
  <c r="H37" i="18"/>
  <c r="H19" i="18"/>
  <c r="H28" i="18"/>
  <c r="H13" i="18"/>
  <c r="H22" i="18"/>
  <c r="H23" i="18"/>
  <c r="H10" i="18"/>
  <c r="H29" i="18"/>
  <c r="H7" i="18"/>
  <c r="H25" i="18"/>
  <c r="H18" i="18"/>
  <c r="H11" i="18"/>
  <c r="H4" i="18"/>
  <c r="H31" i="18"/>
  <c r="H20" i="18"/>
  <c r="H33" i="18"/>
  <c r="H35" i="18"/>
  <c r="H26" i="18"/>
  <c r="H2" i="18"/>
  <c r="H34" i="18"/>
  <c r="H17" i="18"/>
  <c r="H9" i="18"/>
  <c r="H16" i="18"/>
  <c r="H32" i="18"/>
  <c r="H6" i="18"/>
  <c r="H30" i="18"/>
  <c r="H15" i="18"/>
  <c r="H24" i="18"/>
  <c r="H21" i="18"/>
  <c r="H12" i="18"/>
  <c r="H5" i="18"/>
  <c r="H8" i="18"/>
  <c r="H27" i="18"/>
  <c r="H14" i="18"/>
  <c r="H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4" i="18"/>
  <c r="F36" i="18"/>
  <c r="F37" i="18"/>
  <c r="F19" i="18"/>
  <c r="F28" i="18"/>
  <c r="F13" i="18"/>
  <c r="F22" i="18"/>
  <c r="F23" i="18"/>
  <c r="F29" i="18"/>
  <c r="F7" i="18"/>
  <c r="F25" i="18"/>
  <c r="F18" i="18"/>
  <c r="F11" i="18"/>
  <c r="F4" i="18"/>
  <c r="F31" i="18"/>
  <c r="F10" i="18"/>
  <c r="F33" i="18"/>
  <c r="F35" i="18"/>
  <c r="F26" i="18"/>
  <c r="F2" i="18"/>
  <c r="F34" i="18"/>
  <c r="F17" i="18"/>
  <c r="F9" i="18"/>
  <c r="F16" i="18"/>
  <c r="F20" i="18"/>
  <c r="F30" i="18"/>
  <c r="F15" i="18"/>
  <c r="F24" i="18"/>
  <c r="F21" i="18"/>
  <c r="F5" i="18"/>
  <c r="F12" i="18"/>
  <c r="F6" i="18"/>
  <c r="F32" i="18"/>
  <c r="F8" i="18"/>
  <c r="F3" i="18"/>
  <c r="F27" i="18"/>
  <c r="G20" i="18"/>
  <c r="G33" i="18"/>
  <c r="G35" i="18"/>
  <c r="G26" i="18"/>
  <c r="G2" i="18"/>
  <c r="G34" i="18"/>
  <c r="G17" i="18"/>
  <c r="G9" i="18"/>
  <c r="G16" i="18"/>
  <c r="G3" i="18"/>
  <c r="G24" i="18"/>
  <c r="G5" i="18"/>
  <c r="G32" i="18"/>
  <c r="G30" i="18"/>
  <c r="G21" i="18"/>
  <c r="G12" i="18"/>
  <c r="G6" i="18"/>
  <c r="G15" i="18"/>
  <c r="G36" i="18"/>
  <c r="G37" i="18"/>
  <c r="G19" i="18"/>
  <c r="G28" i="18"/>
  <c r="G13" i="18"/>
  <c r="G22" i="18"/>
  <c r="G23" i="18"/>
  <c r="G25" i="18"/>
  <c r="G31" i="18"/>
  <c r="G18" i="18"/>
  <c r="G29" i="18"/>
  <c r="G11" i="18"/>
  <c r="G7" i="18"/>
  <c r="G10" i="18"/>
  <c r="G4" i="18"/>
  <c r="G27" i="18"/>
  <c r="G8" i="18"/>
  <c r="G1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0" i="18"/>
  <c r="N36" i="18"/>
  <c r="N37" i="18"/>
  <c r="N19" i="18"/>
  <c r="N28" i="18"/>
  <c r="N13" i="18"/>
  <c r="N22" i="18"/>
  <c r="N23" i="18"/>
  <c r="N20" i="18"/>
  <c r="N29" i="18"/>
  <c r="N7" i="18"/>
  <c r="N25" i="18"/>
  <c r="N18" i="18"/>
  <c r="N11" i="18"/>
  <c r="N4" i="18"/>
  <c r="N31" i="18"/>
  <c r="N24" i="18"/>
  <c r="N5" i="18"/>
  <c r="N32" i="18"/>
  <c r="N30" i="18"/>
  <c r="N21" i="18"/>
  <c r="N12" i="18"/>
  <c r="N6" i="18"/>
  <c r="N15" i="18"/>
  <c r="N33" i="18"/>
  <c r="N34" i="18"/>
  <c r="N35" i="18"/>
  <c r="N17" i="18"/>
  <c r="N26" i="18"/>
  <c r="N9" i="18"/>
  <c r="N2" i="18"/>
  <c r="N16" i="18"/>
  <c r="N27" i="18"/>
  <c r="N8" i="18"/>
  <c r="N3" i="18"/>
  <c r="N14" i="18"/>
  <c r="Q36" i="18"/>
  <c r="Q37" i="18"/>
  <c r="Q19" i="18"/>
  <c r="Q28" i="18"/>
  <c r="Q13" i="18"/>
  <c r="Q22" i="18"/>
  <c r="Q23" i="18"/>
  <c r="Q20" i="18"/>
  <c r="Q29" i="18"/>
  <c r="Q7" i="18"/>
  <c r="Q25" i="18"/>
  <c r="Q18" i="18"/>
  <c r="Q11" i="18"/>
  <c r="Q4" i="18"/>
  <c r="Q31" i="18"/>
  <c r="Q15" i="18"/>
  <c r="Q24" i="18"/>
  <c r="Q5" i="18"/>
  <c r="Q32" i="18"/>
  <c r="Q30" i="18"/>
  <c r="Q21" i="18"/>
  <c r="Q12" i="18"/>
  <c r="Q6" i="18"/>
  <c r="Q10" i="18"/>
  <c r="Q35" i="18"/>
  <c r="Q17" i="18"/>
  <c r="Q26" i="18"/>
  <c r="Q9" i="18"/>
  <c r="Q2" i="18"/>
  <c r="Q16" i="18"/>
  <c r="Q33" i="18"/>
  <c r="Q34" i="18"/>
  <c r="Q27" i="18"/>
  <c r="Q14" i="18"/>
  <c r="Q8" i="18"/>
  <c r="Q3" i="18"/>
  <c r="M33" i="18"/>
  <c r="M35" i="18"/>
  <c r="M26" i="18"/>
  <c r="M2" i="18"/>
  <c r="M34" i="18"/>
  <c r="M17" i="18"/>
  <c r="M9" i="18"/>
  <c r="M16" i="18"/>
  <c r="M15" i="18"/>
  <c r="M24" i="18"/>
  <c r="M5" i="18"/>
  <c r="M32" i="18"/>
  <c r="M30" i="18"/>
  <c r="M21" i="18"/>
  <c r="M12" i="18"/>
  <c r="M6" i="18"/>
  <c r="M10" i="18"/>
  <c r="M29" i="18"/>
  <c r="M7" i="18"/>
  <c r="M25" i="18"/>
  <c r="M18" i="18"/>
  <c r="M11" i="18"/>
  <c r="M4" i="18"/>
  <c r="M31" i="18"/>
  <c r="M27" i="18"/>
  <c r="M36" i="18"/>
  <c r="M13" i="18"/>
  <c r="M37" i="18"/>
  <c r="M22" i="18"/>
  <c r="M19" i="18"/>
  <c r="M23" i="18"/>
  <c r="M28" i="18"/>
  <c r="M20" i="18"/>
  <c r="M14" i="18"/>
  <c r="M8" i="18"/>
  <c r="M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4" i="19"/>
  <c r="C7" i="19"/>
  <c r="L43" i="1"/>
  <c r="C5" i="19"/>
  <c r="F40" i="1"/>
  <c r="W3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7" i="18"/>
  <c r="R27" i="18" s="1"/>
  <c r="T16" i="18"/>
  <c r="T14" i="18"/>
  <c r="W3" i="18"/>
  <c r="K3" i="18"/>
  <c r="K16" i="18"/>
  <c r="W16" i="18"/>
  <c r="O46" i="13"/>
  <c r="D6" i="13" s="1"/>
  <c r="R46" i="9"/>
  <c r="E7" i="9" s="1"/>
  <c r="J46" i="10"/>
  <c r="E3" i="10" s="1"/>
  <c r="N46" i="12"/>
  <c r="E5" i="12" s="1"/>
  <c r="T3" i="18"/>
  <c r="R3" i="18" s="1"/>
  <c r="E51" i="1"/>
  <c r="W27" i="18"/>
  <c r="K27" i="18"/>
  <c r="E47" i="1"/>
  <c r="K10" i="18"/>
  <c r="W10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4" i="18"/>
  <c r="T8" i="18"/>
  <c r="T10" i="18"/>
  <c r="R10" i="18" s="1"/>
  <c r="L47" i="1"/>
  <c r="K8" i="18"/>
  <c r="W8" i="18"/>
  <c r="N46" i="9"/>
  <c r="E5" i="9" s="1"/>
  <c r="T20" i="18"/>
  <c r="R20" i="18" s="1"/>
  <c r="K14" i="18"/>
  <c r="W20" i="18"/>
  <c r="K2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9" i="18"/>
  <c r="R9" i="18" s="1"/>
  <c r="K25" i="18"/>
  <c r="G26" i="1"/>
  <c r="G24" i="1"/>
  <c r="M32" i="1"/>
  <c r="O20" i="1"/>
  <c r="E38" i="1"/>
  <c r="E32" i="1"/>
  <c r="H17" i="1"/>
  <c r="O35" i="1"/>
  <c r="H26" i="1"/>
  <c r="E17" i="1"/>
  <c r="K31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2" i="18"/>
  <c r="T29" i="18"/>
  <c r="R29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1" i="18"/>
  <c r="W17" i="18"/>
  <c r="W26" i="18"/>
  <c r="W19" i="18"/>
  <c r="W34" i="18"/>
  <c r="W30" i="18"/>
  <c r="K7" i="18"/>
  <c r="W18" i="18"/>
  <c r="K9" i="18"/>
  <c r="M33" i="1"/>
  <c r="G36" i="1"/>
  <c r="W24" i="18"/>
  <c r="W28" i="18"/>
  <c r="I34" i="1"/>
  <c r="K2" i="18"/>
  <c r="W22" i="18"/>
  <c r="W32" i="18"/>
  <c r="W29" i="18"/>
  <c r="W33" i="18"/>
  <c r="W11" i="18"/>
  <c r="M19" i="1"/>
  <c r="E31" i="1"/>
  <c r="T33" i="18"/>
  <c r="T25" i="18"/>
  <c r="W13" i="18"/>
  <c r="W5" i="18"/>
  <c r="W9" i="18"/>
  <c r="W36" i="18"/>
  <c r="W6" i="18"/>
  <c r="W31" i="18"/>
  <c r="T31" i="18"/>
  <c r="R31" i="18" s="1"/>
  <c r="W12" i="18"/>
  <c r="W23" i="18"/>
  <c r="G27" i="1"/>
  <c r="K17" i="18"/>
  <c r="W2" i="18"/>
  <c r="L22" i="1"/>
  <c r="T36" i="18"/>
  <c r="R36" i="18" s="1"/>
  <c r="T21" i="18"/>
  <c r="R21" i="18" s="1"/>
  <c r="T26" i="18"/>
  <c r="R26" i="18" s="1"/>
  <c r="T23" i="18"/>
  <c r="R23" i="18" s="1"/>
  <c r="T34" i="18"/>
  <c r="R34" i="18" s="1"/>
  <c r="T11" i="18"/>
  <c r="T19" i="18"/>
  <c r="R19" i="18" s="1"/>
  <c r="T6" i="18"/>
  <c r="T30" i="18"/>
  <c r="R30" i="18" s="1"/>
  <c r="T24" i="18"/>
  <c r="R24" i="18" s="1"/>
  <c r="T28" i="18"/>
  <c r="R28" i="18" s="1"/>
  <c r="L40" i="1"/>
  <c r="L25" i="1"/>
  <c r="W25" i="18"/>
  <c r="T32" i="18"/>
  <c r="T17" i="18"/>
  <c r="R17" i="18" s="1"/>
  <c r="L46" i="1"/>
  <c r="T18" i="18"/>
  <c r="R18" i="18" s="1"/>
  <c r="M22" i="1"/>
  <c r="I29" i="1"/>
  <c r="T7" i="18"/>
  <c r="W7" i="18"/>
  <c r="T15" i="18"/>
  <c r="R15" i="18" s="1"/>
  <c r="W15" i="18"/>
  <c r="T22" i="18"/>
  <c r="T2" i="18"/>
  <c r="R2" i="18" s="1"/>
  <c r="L44" i="1"/>
  <c r="T37" i="18"/>
  <c r="T13" i="18"/>
  <c r="R13" i="18" s="1"/>
  <c r="W37" i="18"/>
  <c r="T5" i="18"/>
  <c r="R5" i="18" s="1"/>
  <c r="T35" i="18"/>
  <c r="R35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4" i="18"/>
  <c r="K29" i="18"/>
  <c r="K21" i="18"/>
  <c r="M17" i="1"/>
  <c r="Q17" i="1"/>
  <c r="K30" i="18"/>
  <c r="K36" i="18"/>
  <c r="W4" i="18"/>
  <c r="K37" i="18"/>
  <c r="K12" i="18"/>
  <c r="K4" i="18"/>
  <c r="K23" i="18"/>
  <c r="K33" i="18"/>
  <c r="K6" i="18"/>
  <c r="K19" i="18"/>
  <c r="K13" i="18"/>
  <c r="K18" i="18"/>
  <c r="K28" i="18"/>
  <c r="K22" i="18"/>
  <c r="K26" i="18"/>
  <c r="K34" i="18"/>
  <c r="K15" i="18"/>
  <c r="K35" i="18"/>
  <c r="T4" i="18"/>
  <c r="R4" i="18" s="1"/>
  <c r="K32" i="18"/>
  <c r="K5" i="18"/>
  <c r="K11" i="18"/>
  <c r="P54" i="1" l="1"/>
  <c r="O54" i="1"/>
  <c r="N54" i="1"/>
  <c r="M54" i="1"/>
  <c r="R43" i="1"/>
  <c r="L54" i="1"/>
  <c r="I54" i="1"/>
  <c r="H54" i="1"/>
  <c r="G54" i="1"/>
  <c r="F54" i="1"/>
  <c r="E54" i="1"/>
  <c r="E3" i="19"/>
  <c r="E5" i="19"/>
  <c r="E6" i="19"/>
  <c r="E2" i="19"/>
  <c r="E7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7" i="19"/>
  <c r="D7" i="17"/>
  <c r="D6" i="17"/>
  <c r="E2" i="17"/>
  <c r="F4" i="19"/>
  <c r="I7" i="17"/>
  <c r="K3" i="19"/>
  <c r="L7" i="17"/>
  <c r="N3" i="19"/>
  <c r="F5" i="19"/>
  <c r="E5" i="17"/>
  <c r="L6" i="17"/>
  <c r="N2" i="19"/>
  <c r="D2" i="17"/>
  <c r="H3" i="19"/>
  <c r="G7" i="17"/>
  <c r="I5" i="17"/>
  <c r="K5" i="19"/>
  <c r="K7" i="19"/>
  <c r="I4" i="17"/>
  <c r="L3" i="17"/>
  <c r="N6" i="19"/>
  <c r="K4" i="19"/>
  <c r="I2" i="17"/>
  <c r="D11" i="1"/>
  <c r="G3" i="17"/>
  <c r="H6" i="19"/>
  <c r="I6" i="17"/>
  <c r="K2" i="19"/>
  <c r="N5" i="19"/>
  <c r="L5" i="17"/>
  <c r="N4" i="19"/>
  <c r="L2" i="17"/>
  <c r="D5" i="17"/>
  <c r="G4" i="17"/>
  <c r="H7" i="19"/>
  <c r="D10" i="1"/>
  <c r="H2" i="19"/>
  <c r="G6" i="17"/>
  <c r="E7" i="17"/>
  <c r="F3" i="19"/>
  <c r="G2" i="17"/>
  <c r="H4" i="19"/>
  <c r="F2" i="19"/>
  <c r="E6" i="17"/>
  <c r="N7" i="19"/>
  <c r="L4" i="17"/>
  <c r="D3" i="17"/>
  <c r="M4" i="17"/>
  <c r="O7" i="19"/>
  <c r="M6" i="17"/>
  <c r="O2" i="19"/>
  <c r="O5" i="19"/>
  <c r="M5" i="17"/>
  <c r="M3" i="17"/>
  <c r="O6" i="19"/>
  <c r="M2" i="17"/>
  <c r="O4" i="19"/>
  <c r="M7" i="17"/>
  <c r="O3" i="19"/>
  <c r="P3" i="19"/>
  <c r="N7" i="17"/>
  <c r="P5" i="19"/>
  <c r="N5" i="17"/>
  <c r="P7" i="19"/>
  <c r="N4" i="17"/>
  <c r="N2" i="17"/>
  <c r="P4" i="19"/>
  <c r="N6" i="17"/>
  <c r="P2" i="19"/>
  <c r="P6" i="19"/>
  <c r="N3" i="17"/>
  <c r="M2" i="19"/>
  <c r="K6" i="17"/>
  <c r="M5" i="19"/>
  <c r="K5" i="17"/>
  <c r="M6" i="19"/>
  <c r="K3" i="17"/>
  <c r="M4" i="19"/>
  <c r="K2" i="17"/>
  <c r="M3" i="19"/>
  <c r="K7" i="17"/>
  <c r="M7" i="19"/>
  <c r="K4" i="17"/>
  <c r="J5" i="17"/>
  <c r="L5" i="19"/>
  <c r="J2" i="17"/>
  <c r="L4" i="19"/>
  <c r="J3" i="17"/>
  <c r="L6" i="19"/>
  <c r="L2" i="19"/>
  <c r="J6" i="17"/>
  <c r="J7" i="17"/>
  <c r="L3" i="19"/>
  <c r="J4" i="17"/>
  <c r="L7" i="19"/>
  <c r="G3" i="19"/>
  <c r="F7" i="17"/>
  <c r="G5" i="19"/>
  <c r="F5" i="17"/>
  <c r="F2" i="17"/>
  <c r="G4" i="19"/>
  <c r="F4" i="17"/>
  <c r="G7" i="19"/>
  <c r="G2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5" i="19"/>
  <c r="J5" i="19" s="1"/>
  <c r="J10" i="18"/>
  <c r="I10" i="18" s="1"/>
  <c r="U51" i="1"/>
  <c r="J37" i="18"/>
  <c r="I37" i="18" s="1"/>
  <c r="J23" i="18"/>
  <c r="I23" i="18" s="1"/>
  <c r="J22" i="18"/>
  <c r="I22" i="18" s="1"/>
  <c r="D2" i="19"/>
  <c r="J2" i="19" s="1"/>
  <c r="J9" i="18"/>
  <c r="I9" i="18" s="1"/>
  <c r="J11" i="18"/>
  <c r="I11" i="18" s="1"/>
  <c r="J15" i="18"/>
  <c r="I15" i="18" s="1"/>
  <c r="J14" i="18"/>
  <c r="I14" i="18" s="1"/>
  <c r="D3" i="19"/>
  <c r="T3" i="19" s="1"/>
  <c r="J16" i="18"/>
  <c r="I16" i="18" s="1"/>
  <c r="U25" i="1"/>
  <c r="U47" i="1"/>
  <c r="J27" i="18"/>
  <c r="I27" i="18" s="1"/>
  <c r="J18" i="18"/>
  <c r="I18" i="18" s="1"/>
  <c r="J5" i="18"/>
  <c r="I5" i="18" s="1"/>
  <c r="J34" i="18"/>
  <c r="I34" i="18" s="1"/>
  <c r="J30" i="18"/>
  <c r="I30" i="18" s="1"/>
  <c r="J3" i="18"/>
  <c r="I3" i="18" s="1"/>
  <c r="J13" i="18"/>
  <c r="I13" i="18" s="1"/>
  <c r="J25" i="18"/>
  <c r="I25" i="18" s="1"/>
  <c r="J2" i="18"/>
  <c r="I2" i="18" s="1"/>
  <c r="J19" i="18"/>
  <c r="I19" i="18" s="1"/>
  <c r="J36" i="18"/>
  <c r="I36" i="18" s="1"/>
  <c r="J20" i="18"/>
  <c r="I20" i="18" s="1"/>
  <c r="J8" i="18"/>
  <c r="I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2" i="18"/>
  <c r="I12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3" i="18"/>
  <c r="I33" i="18" s="1"/>
  <c r="J29" i="18"/>
  <c r="I29" i="18" s="1"/>
  <c r="J31" i="18"/>
  <c r="I31" i="18" s="1"/>
  <c r="J4" i="18"/>
  <c r="I4" i="18" s="1"/>
  <c r="J26" i="18"/>
  <c r="I26" i="18" s="1"/>
  <c r="J28" i="18"/>
  <c r="I28" i="18" s="1"/>
  <c r="J6" i="18"/>
  <c r="I6" i="18" s="1"/>
  <c r="J17" i="18"/>
  <c r="I17" i="18" s="1"/>
  <c r="J7" i="18"/>
  <c r="I7" i="18" s="1"/>
  <c r="J24" i="18"/>
  <c r="I24" i="18" s="1"/>
  <c r="J32" i="18"/>
  <c r="I32" i="18" s="1"/>
  <c r="J35" i="18"/>
  <c r="I35" i="18" s="1"/>
  <c r="J21" i="18"/>
  <c r="I21" i="18" s="1"/>
  <c r="P11" i="1"/>
  <c r="G11" i="1"/>
  <c r="C3" i="17"/>
  <c r="H3" i="17" s="1"/>
  <c r="D6" i="19"/>
  <c r="C4" i="17"/>
  <c r="H4" i="17" s="1"/>
  <c r="D7" i="19"/>
  <c r="C2" i="17"/>
  <c r="H2" i="17" s="1"/>
  <c r="I2" i="19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6" i="19"/>
  <c r="N10" i="1"/>
  <c r="N6" i="1"/>
  <c r="N7" i="1"/>
  <c r="R3" i="19"/>
  <c r="R2" i="19"/>
  <c r="R5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3" i="19" l="1"/>
  <c r="R7" i="1" s="1"/>
  <c r="Q4" i="19"/>
  <c r="J38" i="1"/>
  <c r="Q6" i="19"/>
  <c r="Q2" i="19"/>
  <c r="Q7" i="19"/>
  <c r="Q5" i="19"/>
  <c r="J25" i="1"/>
  <c r="J30" i="1"/>
  <c r="J35" i="1"/>
  <c r="J43" i="1"/>
  <c r="J40" i="1"/>
  <c r="J31" i="1"/>
  <c r="J26" i="1"/>
  <c r="J44" i="1"/>
  <c r="J47" i="1"/>
  <c r="J34" i="1"/>
  <c r="J28" i="1"/>
  <c r="J48" i="1"/>
  <c r="J37" i="1"/>
  <c r="J46" i="1"/>
  <c r="J23" i="1"/>
  <c r="J45" i="1"/>
  <c r="J24" i="1"/>
  <c r="J49" i="1"/>
  <c r="J32" i="1"/>
  <c r="J18" i="1"/>
  <c r="J20" i="1"/>
  <c r="J29" i="1"/>
  <c r="J39" i="1"/>
  <c r="J22" i="1"/>
  <c r="J52" i="1"/>
  <c r="J36" i="1"/>
  <c r="J27" i="1"/>
  <c r="J51" i="1"/>
  <c r="J21" i="1"/>
  <c r="J42" i="1"/>
  <c r="J33" i="1"/>
  <c r="J50" i="1"/>
  <c r="J41" i="1"/>
  <c r="J19" i="1"/>
  <c r="I5" i="19"/>
  <c r="P2" i="17"/>
  <c r="S33" i="18"/>
  <c r="R33" i="18" s="1"/>
  <c r="S8" i="18"/>
  <c r="R8" i="18" s="1"/>
  <c r="S12" i="18"/>
  <c r="R12" i="18" s="1"/>
  <c r="S16" i="18"/>
  <c r="R16" i="18" s="1"/>
  <c r="R30" i="1" s="1"/>
  <c r="S14" i="18"/>
  <c r="R14" i="18" s="1"/>
  <c r="S6" i="18"/>
  <c r="R6" i="18" s="1"/>
  <c r="S32" i="18"/>
  <c r="R32" i="18" s="1"/>
  <c r="S37" i="18"/>
  <c r="R37" i="18" s="1"/>
  <c r="T5" i="19"/>
  <c r="S7" i="18"/>
  <c r="R7" i="18" s="1"/>
  <c r="S22" i="18"/>
  <c r="R22" i="18" s="1"/>
  <c r="V52" i="1"/>
  <c r="V51" i="1"/>
  <c r="T2" i="19"/>
  <c r="J3" i="19"/>
  <c r="V29" i="1"/>
  <c r="V3" i="18"/>
  <c r="U3" i="18" s="1"/>
  <c r="V10" i="18"/>
  <c r="U10" i="18" s="1"/>
  <c r="V18" i="18"/>
  <c r="U18" i="18" s="1"/>
  <c r="V40" i="1"/>
  <c r="V26" i="1"/>
  <c r="V48" i="1"/>
  <c r="S25" i="18"/>
  <c r="R25" i="18" s="1"/>
  <c r="R46" i="1" s="1"/>
  <c r="S11" i="18"/>
  <c r="R11" i="18" s="1"/>
  <c r="O45" i="17"/>
  <c r="V26" i="18"/>
  <c r="U26" i="18" s="1"/>
  <c r="V47" i="1"/>
  <c r="V34" i="18"/>
  <c r="U34" i="18" s="1"/>
  <c r="V19" i="18"/>
  <c r="U19" i="18" s="1"/>
  <c r="V46" i="1"/>
  <c r="V36" i="18"/>
  <c r="U36" i="18" s="1"/>
  <c r="V2" i="18"/>
  <c r="U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9" i="18"/>
  <c r="U29" i="18" s="1"/>
  <c r="V31" i="18"/>
  <c r="U31" i="18" s="1"/>
  <c r="V28" i="18"/>
  <c r="U28" i="18" s="1"/>
  <c r="V24" i="18"/>
  <c r="U24" i="18" s="1"/>
  <c r="V4" i="18"/>
  <c r="U4" i="18" s="1"/>
  <c r="V9" i="18"/>
  <c r="U9" i="18" s="1"/>
  <c r="V13" i="18"/>
  <c r="U1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7" i="19"/>
  <c r="I7" i="19" s="1"/>
  <c r="T7" i="19"/>
  <c r="E7" i="1"/>
  <c r="K7" i="1" s="1"/>
  <c r="T6" i="19"/>
  <c r="E8" i="1"/>
  <c r="K8" i="1" s="1"/>
  <c r="J6" i="19"/>
  <c r="I6" i="19" s="1"/>
  <c r="J4" i="19"/>
  <c r="I4" i="19" s="1"/>
  <c r="T4" i="19"/>
  <c r="P9" i="17"/>
  <c r="V25" i="18" s="1"/>
  <c r="U25" i="18" s="1"/>
  <c r="P4" i="17"/>
  <c r="V17" i="18" l="1"/>
  <c r="U17" i="18" s="1"/>
  <c r="V15" i="18"/>
  <c r="U15" i="18" s="1"/>
  <c r="V23" i="18"/>
  <c r="U23" i="18" s="1"/>
  <c r="R47" i="1"/>
  <c r="R11" i="1"/>
  <c r="R29" i="1"/>
  <c r="R35" i="1"/>
  <c r="R6" i="1"/>
  <c r="R10" i="1"/>
  <c r="R8" i="1"/>
  <c r="V27" i="18"/>
  <c r="U27" i="18" s="1"/>
  <c r="R19" i="1"/>
  <c r="R9" i="1"/>
  <c r="R37" i="1"/>
  <c r="R31" i="1"/>
  <c r="V21" i="18"/>
  <c r="U21" i="18" s="1"/>
  <c r="R39" i="1"/>
  <c r="R51" i="1"/>
  <c r="V30" i="18"/>
  <c r="U30" i="18" s="1"/>
  <c r="R52" i="1"/>
  <c r="R42" i="1"/>
  <c r="R44" i="1"/>
  <c r="J10" i="1"/>
  <c r="R32" i="1"/>
  <c r="R40" i="1"/>
  <c r="R23" i="1"/>
  <c r="R20" i="1"/>
  <c r="R24" i="1"/>
  <c r="R18" i="1"/>
  <c r="V20" i="18"/>
  <c r="U20" i="18" s="1"/>
  <c r="R22" i="1"/>
  <c r="R45" i="1"/>
  <c r="R48" i="1"/>
  <c r="S7" i="19"/>
  <c r="S5" i="19"/>
  <c r="R34" i="1"/>
  <c r="R50" i="1"/>
  <c r="R17" i="1"/>
  <c r="R25" i="1"/>
  <c r="J54" i="1"/>
  <c r="R41" i="1"/>
  <c r="R26" i="1"/>
  <c r="R21" i="1"/>
  <c r="R33" i="1"/>
  <c r="R38" i="1"/>
  <c r="R27" i="1"/>
  <c r="R28" i="1"/>
  <c r="R49" i="1"/>
  <c r="R36" i="1"/>
  <c r="S6" i="19"/>
  <c r="S2" i="19"/>
  <c r="I3" i="19"/>
  <c r="J7" i="1" s="1"/>
  <c r="T7" i="1"/>
  <c r="S4" i="19"/>
  <c r="V33" i="18"/>
  <c r="U33" i="18" s="1"/>
  <c r="V16" i="18"/>
  <c r="U16" i="18" s="1"/>
  <c r="V12" i="18"/>
  <c r="U12" i="18" s="1"/>
  <c r="V6" i="18"/>
  <c r="U6" i="18" s="1"/>
  <c r="V37" i="18"/>
  <c r="U37" i="18" s="1"/>
  <c r="V32" i="18"/>
  <c r="U32" i="18" s="1"/>
  <c r="V22" i="18"/>
  <c r="U22" i="18" s="1"/>
  <c r="V14" i="18"/>
  <c r="U14" i="18" s="1"/>
  <c r="V7" i="18"/>
  <c r="U7" i="18" s="1"/>
  <c r="V5" i="18"/>
  <c r="U5" i="18" s="1"/>
  <c r="T42" i="1" s="1"/>
  <c r="V35" i="18"/>
  <c r="U35" i="18" s="1"/>
  <c r="V8" i="18"/>
  <c r="U8" i="18" s="1"/>
  <c r="U9" i="1"/>
  <c r="V11" i="18"/>
  <c r="U11" i="18" s="1"/>
  <c r="P45" i="17"/>
  <c r="K13" i="1"/>
  <c r="U10" i="1"/>
  <c r="U7" i="1"/>
  <c r="U11" i="1"/>
  <c r="U8" i="1"/>
  <c r="U6" i="1"/>
  <c r="S13" i="1"/>
  <c r="J9" i="1"/>
  <c r="J8" i="1"/>
  <c r="J11" i="1"/>
  <c r="E13" i="1"/>
  <c r="T30" i="1" l="1"/>
  <c r="T44" i="1"/>
  <c r="T35" i="1"/>
  <c r="T19" i="1"/>
  <c r="T29" i="1"/>
  <c r="T34" i="1"/>
  <c r="T43" i="1"/>
  <c r="T31" i="1"/>
  <c r="T25" i="1"/>
  <c r="T37" i="1"/>
  <c r="T52" i="1"/>
  <c r="T39" i="1"/>
  <c r="T32" i="1"/>
  <c r="T51" i="1"/>
  <c r="T24" i="1"/>
  <c r="T27" i="1"/>
  <c r="T20" i="1"/>
  <c r="T18" i="1"/>
  <c r="T40" i="1"/>
  <c r="T22" i="1"/>
  <c r="T10" i="1"/>
  <c r="T28" i="1"/>
  <c r="T23" i="1"/>
  <c r="T45" i="1"/>
  <c r="T9" i="1"/>
  <c r="T46" i="1"/>
  <c r="T33" i="1"/>
  <c r="T41" i="1"/>
  <c r="T11" i="1"/>
  <c r="T21" i="1"/>
  <c r="R54" i="1"/>
  <c r="T47" i="1"/>
  <c r="T50" i="1"/>
  <c r="T49" i="1"/>
  <c r="T26" i="1"/>
  <c r="T36" i="1"/>
  <c r="T48" i="1"/>
  <c r="T38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<sst xmlns="http://schemas.openxmlformats.org/spreadsheetml/2006/main" count="685" uniqueCount="143">
  <si>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</si>
  <si>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</si>
  <si>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</si>
  <si>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</si>
  <si>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</si>
  <si>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</si>
  <si>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</si>
  <si>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</si>
  <si>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</si>
  <si>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</si>
  <si>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</si>
  <si>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</si>
  <si>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</si>
  <si>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</si>
  <si>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</si>
  <si>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</si>
  <si>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</si>
  <si>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</si>
  <si>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</si>
  <si>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</si>
  <si>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</si>
  <si>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</si>
  <si>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</si>
  <si>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</si>
  <si>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</si>
  <si>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</si>
  <si>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</si>
  <si>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</si>
  <si>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</si>
  <si>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</si>
  <si>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</si>
  <si>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</si>
  <si>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</si>
  <si>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</si>
  <si>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</si>
  <si>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</si>
  <si>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</si>
  <si>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</si>
  <si>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</si>
  <si>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</si>
  <si>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</si>
  <si>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</si>
  <si>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</si>
  <si>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</si>
  <si>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</si>
  <si>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</si>
  <si>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</si>
  <si>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</si>
  <si>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</si>
  <si>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</si>
  <si>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</si>
  <si>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</si>
  <si>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</si>
  <si>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</si>
  <si>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</si>
  <si>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</si>
  <si>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</si>
  <si>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</si>
  <si>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</si>
  <si>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</si>
  <si>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</si>
  <si>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</si>
  <si>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</si>
  <si>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</si>
  <si>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</si>
  <si>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</si>
  <si>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</si>
  <si>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</si>
  <si>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</si>
  <si>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</si>
  <si>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</si>
  <si>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</si>
  <si>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Luftpistole</t>
  </si>
  <si>
    <t>25.08.</t>
  </si>
  <si>
    <t>08.09.</t>
  </si>
  <si>
    <t>22.09.</t>
  </si>
  <si>
    <t>06.10.</t>
  </si>
  <si>
    <t>20.10.</t>
  </si>
  <si>
    <t>24.11.</t>
  </si>
  <si>
    <t>Börger</t>
  </si>
  <si>
    <t>Sögel</t>
  </si>
  <si>
    <t>Lahn</t>
  </si>
  <si>
    <t>Börgermoor</t>
  </si>
  <si>
    <t>Spahnharrenstätte</t>
  </si>
  <si>
    <t>Werlte</t>
  </si>
  <si>
    <t>Börger I</t>
  </si>
  <si>
    <t>Sögel I</t>
  </si>
  <si>
    <t>Lahn II</t>
  </si>
  <si>
    <t>Börgermoor I</t>
  </si>
  <si>
    <t>Spahnharrenstätte I</t>
  </si>
  <si>
    <t>Werlte III</t>
  </si>
  <si>
    <t>Martin Krömer</t>
  </si>
  <si>
    <t>016096934624</t>
  </si>
  <si>
    <t>Werner Lammers</t>
  </si>
  <si>
    <t>Clemens Tausch</t>
  </si>
  <si>
    <t>Kaspar Steenken</t>
  </si>
  <si>
    <t>x</t>
  </si>
  <si>
    <t>Ferdi Sunder</t>
  </si>
  <si>
    <t>Stephan Robbers</t>
  </si>
  <si>
    <t>Karl Heinz Tharner</t>
  </si>
  <si>
    <t>X</t>
  </si>
  <si>
    <t>Horst Schulte</t>
  </si>
  <si>
    <t>Werner Künnen</t>
  </si>
  <si>
    <t>Markus Wester</t>
  </si>
  <si>
    <t>Waldemar Mezger</t>
  </si>
  <si>
    <t>Ralf Robben-Schlagge</t>
  </si>
  <si>
    <t>Robert Thesing</t>
  </si>
  <si>
    <t>Johannes Thesing</t>
  </si>
  <si>
    <t>Torsten Erler</t>
  </si>
  <si>
    <t>Stefan Kohnen</t>
  </si>
  <si>
    <t>Christian Segbers</t>
  </si>
  <si>
    <t>Johannes Ortmann</t>
  </si>
  <si>
    <t>Wernen Dobbelmann</t>
  </si>
  <si>
    <t>Frank Runde</t>
  </si>
  <si>
    <t>Heinz-Jürgen Temmen</t>
  </si>
  <si>
    <t>Jan Steenken</t>
  </si>
  <si>
    <t>Robert Jansen</t>
  </si>
  <si>
    <t>Ingo Jäger</t>
  </si>
  <si>
    <t>Krone Hermann</t>
  </si>
  <si>
    <t>Michael Freitag</t>
  </si>
  <si>
    <t>Andreas Thoben</t>
  </si>
  <si>
    <t>Joachim Niermann</t>
  </si>
  <si>
    <t>Bernd Thien</t>
  </si>
  <si>
    <t>Thomas Niermann</t>
  </si>
  <si>
    <t>Norbert Grünloh</t>
  </si>
  <si>
    <t>Künnen</t>
  </si>
  <si>
    <t>015237982184</t>
  </si>
  <si>
    <t>K.Tharner</t>
  </si>
  <si>
    <t>015140526175</t>
  </si>
  <si>
    <t>St. Kohnen</t>
  </si>
  <si>
    <t>0173-5248299</t>
  </si>
  <si>
    <t>Kohnen</t>
  </si>
  <si>
    <t>Jürgen Bärens</t>
  </si>
  <si>
    <t>Frank Runde/Steenken Jan</t>
  </si>
  <si>
    <t>016091316446</t>
  </si>
  <si>
    <t>19.01.</t>
  </si>
  <si>
    <t>02.02.</t>
  </si>
  <si>
    <t>16.02.</t>
  </si>
  <si>
    <t>02.03.</t>
  </si>
  <si>
    <t>16.03.</t>
  </si>
  <si>
    <t>30.03.</t>
  </si>
  <si>
    <t>Tharner</t>
  </si>
  <si>
    <t>Runde/Jaeger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</si>
</sst>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07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073">
    <cellStyle name="Komma" xfId="1" builtinId="3"/>
    <cellStyle name="Komma 10" xfId="257" xr:uid="{00000000-0005-0000-0000-00002E010000}"/>
    <cellStyle name="Komma 10 2" xfId="1025" xr:uid="{00000000-0005-0000-0000-00002E010000}"/>
    <cellStyle name="Komma 10 2 2" xfId="2561" xr:uid="{00000000-0005-0000-0000-00002E010000}"/>
    <cellStyle name="Komma 10 3" xfId="1793" xr:uid="{00000000-0005-0000-0000-00002E010000}"/>
    <cellStyle name="Komma 11" xfId="513" xr:uid="{00000000-0005-0000-0000-00002E020000}"/>
    <cellStyle name="Komma 11 2" xfId="1281" xr:uid="{00000000-0005-0000-0000-00002E020000}"/>
    <cellStyle name="Komma 11 2 2" xfId="2817" xr:uid="{00000000-0005-0000-0000-00002E020000}"/>
    <cellStyle name="Komma 11 3" xfId="2049" xr:uid="{00000000-0005-0000-0000-00002E020000}"/>
    <cellStyle name="Komma 12" xfId="769" xr:uid="{00000000-0005-0000-0000-00002E030000}"/>
    <cellStyle name="Komma 12 2" xfId="2305" xr:uid="{00000000-0005-0000-0000-00002E030000}"/>
    <cellStyle name="Komma 13" xfId="1537" xr:uid="{00000000-0005-0000-0000-00002E060000}"/>
    <cellStyle name="Komma 2" xfId="2" xr:uid="{00000000-0005-0000-0000-00002F000000}"/>
    <cellStyle name="Komma 2 10" xfId="514" xr:uid="{00000000-0005-0000-0000-000001000000}"/>
    <cellStyle name="Komma 2 10 2" xfId="1282" xr:uid="{00000000-0005-0000-0000-000001000000}"/>
    <cellStyle name="Komma 2 10 2 2" xfId="2818" xr:uid="{00000000-0005-0000-0000-000001000000}"/>
    <cellStyle name="Komma 2 10 3" xfId="2050" xr:uid="{00000000-0005-0000-0000-000001000000}"/>
    <cellStyle name="Komma 2 11" xfId="770" xr:uid="{00000000-0005-0000-0000-00002F000000}"/>
    <cellStyle name="Komma 2 11 2" xfId="2306" xr:uid="{00000000-0005-0000-0000-00002F000000}"/>
    <cellStyle name="Komma 2 12" xfId="1538" xr:uid="{00000000-0005-0000-0000-00002F000000}"/>
    <cellStyle name="Komma 2 2" xfId="4" xr:uid="{00000000-0005-0000-0000-00002F000000}"/>
    <cellStyle name="Komma 2 2 10" xfId="772" xr:uid="{00000000-0005-0000-0000-00002F000000}"/>
    <cellStyle name="Komma 2 2 10 2" xfId="2308" xr:uid="{00000000-0005-0000-0000-00002F000000}"/>
    <cellStyle name="Komma 2 2 11" xfId="1540" xr:uid="{00000000-0005-0000-0000-00002F000000}"/>
    <cellStyle name="Komma 2 2 2" xfId="8" xr:uid="{00000000-0005-0000-0000-000002000000}"/>
    <cellStyle name="Komma 2 2 2 10" xfId="1544" xr:uid="{00000000-0005-0000-0000-000002000000}"/>
    <cellStyle name="Komma 2 2 2 2" xfId="16" xr:uid="{00000000-0005-0000-0000-000002000000}"/>
    <cellStyle name="Komma 2 2 2 2 2" xfId="32" xr:uid="{00000000-0005-0000-0000-000002000000}"/>
    <cellStyle name="Komma 2 2 2 2 2 2" xfId="64" xr:uid="{00000000-0005-0000-0000-000005000000}"/>
    <cellStyle name="Komma 2 2 2 2 2 2 2" xfId="128" xr:uid="{00000000-0005-0000-0000-000005000000}"/>
    <cellStyle name="Komma 2 2 2 2 2 2 2 2" xfId="256" xr:uid="{00000000-0005-0000-0000-000005000000}"/>
    <cellStyle name="Komma 2 2 2 2 2 2 2 2 2" xfId="512" xr:uid="{00000000-0005-0000-0000-000008000000}"/>
    <cellStyle name="Komma 2 2 2 2 2 2 2 2 2 2" xfId="1280" xr:uid="{00000000-0005-0000-0000-000008000000}"/>
    <cellStyle name="Komma 2 2 2 2 2 2 2 2 2 2 2" xfId="2816" xr:uid="{00000000-0005-0000-0000-000008000000}"/>
    <cellStyle name="Komma 2 2 2 2 2 2 2 2 2 3" xfId="2048" xr:uid="{00000000-0005-0000-0000-000008000000}"/>
    <cellStyle name="Komma 2 2 2 2 2 2 2 2 3" xfId="768" xr:uid="{00000000-0005-0000-0000-000008000000}"/>
    <cellStyle name="Komma 2 2 2 2 2 2 2 2 3 2" xfId="1536" xr:uid="{00000000-0005-0000-0000-000008000000}"/>
    <cellStyle name="Komma 2 2 2 2 2 2 2 2 3 2 2" xfId="3072" xr:uid="{00000000-0005-0000-0000-000008000000}"/>
    <cellStyle name="Komma 2 2 2 2 2 2 2 2 3 3" xfId="2304" xr:uid="{00000000-0005-0000-0000-000008000000}"/>
    <cellStyle name="Komma 2 2 2 2 2 2 2 2 4" xfId="1024" xr:uid="{00000000-0005-0000-0000-000005000000}"/>
    <cellStyle name="Komma 2 2 2 2 2 2 2 2 4 2" xfId="2560" xr:uid="{00000000-0005-0000-0000-000005000000}"/>
    <cellStyle name="Komma 2 2 2 2 2 2 2 2 5" xfId="1792" xr:uid="{00000000-0005-0000-0000-000005000000}"/>
    <cellStyle name="Komma 2 2 2 2 2 2 2 3" xfId="384" xr:uid="{00000000-0005-0000-0000-000007000000}"/>
    <cellStyle name="Komma 2 2 2 2 2 2 2 3 2" xfId="1152" xr:uid="{00000000-0005-0000-0000-000007000000}"/>
    <cellStyle name="Komma 2 2 2 2 2 2 2 3 2 2" xfId="2688" xr:uid="{00000000-0005-0000-0000-000007000000}"/>
    <cellStyle name="Komma 2 2 2 2 2 2 2 3 3" xfId="1920" xr:uid="{00000000-0005-0000-0000-000007000000}"/>
    <cellStyle name="Komma 2 2 2 2 2 2 2 4" xfId="640" xr:uid="{00000000-0005-0000-0000-000007000000}"/>
    <cellStyle name="Komma 2 2 2 2 2 2 2 4 2" xfId="1408" xr:uid="{00000000-0005-0000-0000-000007000000}"/>
    <cellStyle name="Komma 2 2 2 2 2 2 2 4 2 2" xfId="2944" xr:uid="{00000000-0005-0000-0000-000007000000}"/>
    <cellStyle name="Komma 2 2 2 2 2 2 2 4 3" xfId="2176" xr:uid="{00000000-0005-0000-0000-000007000000}"/>
    <cellStyle name="Komma 2 2 2 2 2 2 2 5" xfId="896" xr:uid="{00000000-0005-0000-0000-000005000000}"/>
    <cellStyle name="Komma 2 2 2 2 2 2 2 5 2" xfId="2432" xr:uid="{00000000-0005-0000-0000-000005000000}"/>
    <cellStyle name="Komma 2 2 2 2 2 2 2 6" xfId="1664" xr:uid="{00000000-0005-0000-0000-000005000000}"/>
    <cellStyle name="Komma 2 2 2 2 2 2 3" xfId="192" xr:uid="{00000000-0005-0000-0000-000005000000}"/>
    <cellStyle name="Komma 2 2 2 2 2 2 3 2" xfId="448" xr:uid="{00000000-0005-0000-0000-000009000000}"/>
    <cellStyle name="Komma 2 2 2 2 2 2 3 2 2" xfId="1216" xr:uid="{00000000-0005-0000-0000-000009000000}"/>
    <cellStyle name="Komma 2 2 2 2 2 2 3 2 2 2" xfId="2752" xr:uid="{00000000-0005-0000-0000-000009000000}"/>
    <cellStyle name="Komma 2 2 2 2 2 2 3 2 3" xfId="1984" xr:uid="{00000000-0005-0000-0000-000009000000}"/>
    <cellStyle name="Komma 2 2 2 2 2 2 3 3" xfId="704" xr:uid="{00000000-0005-0000-0000-000009000000}"/>
    <cellStyle name="Komma 2 2 2 2 2 2 3 3 2" xfId="1472" xr:uid="{00000000-0005-0000-0000-000009000000}"/>
    <cellStyle name="Komma 2 2 2 2 2 2 3 3 2 2" xfId="3008" xr:uid="{00000000-0005-0000-0000-000009000000}"/>
    <cellStyle name="Komma 2 2 2 2 2 2 3 3 3" xfId="2240" xr:uid="{00000000-0005-0000-0000-000009000000}"/>
    <cellStyle name="Komma 2 2 2 2 2 2 3 4" xfId="960" xr:uid="{00000000-0005-0000-0000-000005000000}"/>
    <cellStyle name="Komma 2 2 2 2 2 2 3 4 2" xfId="2496" xr:uid="{00000000-0005-0000-0000-000005000000}"/>
    <cellStyle name="Komma 2 2 2 2 2 2 3 5" xfId="1728" xr:uid="{00000000-0005-0000-0000-000005000000}"/>
    <cellStyle name="Komma 2 2 2 2 2 2 4" xfId="320" xr:uid="{00000000-0005-0000-0000-000006000000}"/>
    <cellStyle name="Komma 2 2 2 2 2 2 4 2" xfId="1088" xr:uid="{00000000-0005-0000-0000-000006000000}"/>
    <cellStyle name="Komma 2 2 2 2 2 2 4 2 2" xfId="2624" xr:uid="{00000000-0005-0000-0000-000006000000}"/>
    <cellStyle name="Komma 2 2 2 2 2 2 4 3" xfId="1856" xr:uid="{00000000-0005-0000-0000-000006000000}"/>
    <cellStyle name="Komma 2 2 2 2 2 2 5" xfId="576" xr:uid="{00000000-0005-0000-0000-000006000000}"/>
    <cellStyle name="Komma 2 2 2 2 2 2 5 2" xfId="1344" xr:uid="{00000000-0005-0000-0000-000006000000}"/>
    <cellStyle name="Komma 2 2 2 2 2 2 5 2 2" xfId="2880" xr:uid="{00000000-0005-0000-0000-000006000000}"/>
    <cellStyle name="Komma 2 2 2 2 2 2 5 3" xfId="2112" xr:uid="{00000000-0005-0000-0000-000006000000}"/>
    <cellStyle name="Komma 2 2 2 2 2 2 6" xfId="832" xr:uid="{00000000-0005-0000-0000-000005000000}"/>
    <cellStyle name="Komma 2 2 2 2 2 2 6 2" xfId="2368" xr:uid="{00000000-0005-0000-0000-000005000000}"/>
    <cellStyle name="Komma 2 2 2 2 2 2 7" xfId="1600" xr:uid="{00000000-0005-0000-0000-000005000000}"/>
    <cellStyle name="Komma 2 2 2 2 2 3" xfId="96" xr:uid="{00000000-0005-0000-0000-000002000000}"/>
    <cellStyle name="Komma 2 2 2 2 2 3 2" xfId="224" xr:uid="{00000000-0005-0000-0000-000002000000}"/>
    <cellStyle name="Komma 2 2 2 2 2 3 2 2" xfId="480" xr:uid="{00000000-0005-0000-0000-00000B000000}"/>
    <cellStyle name="Komma 2 2 2 2 2 3 2 2 2" xfId="1248" xr:uid="{00000000-0005-0000-0000-00000B000000}"/>
    <cellStyle name="Komma 2 2 2 2 2 3 2 2 2 2" xfId="2784" xr:uid="{00000000-0005-0000-0000-00000B000000}"/>
    <cellStyle name="Komma 2 2 2 2 2 3 2 2 3" xfId="2016" xr:uid="{00000000-0005-0000-0000-00000B000000}"/>
    <cellStyle name="Komma 2 2 2 2 2 3 2 3" xfId="736" xr:uid="{00000000-0005-0000-0000-00000B000000}"/>
    <cellStyle name="Komma 2 2 2 2 2 3 2 3 2" xfId="1504" xr:uid="{00000000-0005-0000-0000-00000B000000}"/>
    <cellStyle name="Komma 2 2 2 2 2 3 2 3 2 2" xfId="3040" xr:uid="{00000000-0005-0000-0000-00000B000000}"/>
    <cellStyle name="Komma 2 2 2 2 2 3 2 3 3" xfId="2272" xr:uid="{00000000-0005-0000-0000-00000B000000}"/>
    <cellStyle name="Komma 2 2 2 2 2 3 2 4" xfId="992" xr:uid="{00000000-0005-0000-0000-000002000000}"/>
    <cellStyle name="Komma 2 2 2 2 2 3 2 4 2" xfId="2528" xr:uid="{00000000-0005-0000-0000-000002000000}"/>
    <cellStyle name="Komma 2 2 2 2 2 3 2 5" xfId="1760" xr:uid="{00000000-0005-0000-0000-000002000000}"/>
    <cellStyle name="Komma 2 2 2 2 2 3 3" xfId="352" xr:uid="{00000000-0005-0000-0000-00000A000000}"/>
    <cellStyle name="Komma 2 2 2 2 2 3 3 2" xfId="1120" xr:uid="{00000000-0005-0000-0000-00000A000000}"/>
    <cellStyle name="Komma 2 2 2 2 2 3 3 2 2" xfId="2656" xr:uid="{00000000-0005-0000-0000-00000A000000}"/>
    <cellStyle name="Komma 2 2 2 2 2 3 3 3" xfId="1888" xr:uid="{00000000-0005-0000-0000-00000A000000}"/>
    <cellStyle name="Komma 2 2 2 2 2 3 4" xfId="608" xr:uid="{00000000-0005-0000-0000-00000A000000}"/>
    <cellStyle name="Komma 2 2 2 2 2 3 4 2" xfId="1376" xr:uid="{00000000-0005-0000-0000-00000A000000}"/>
    <cellStyle name="Komma 2 2 2 2 2 3 4 2 2" xfId="2912" xr:uid="{00000000-0005-0000-0000-00000A000000}"/>
    <cellStyle name="Komma 2 2 2 2 2 3 4 3" xfId="2144" xr:uid="{00000000-0005-0000-0000-00000A000000}"/>
    <cellStyle name="Komma 2 2 2 2 2 3 5" xfId="864" xr:uid="{00000000-0005-0000-0000-000002000000}"/>
    <cellStyle name="Komma 2 2 2 2 2 3 5 2" xfId="2400" xr:uid="{00000000-0005-0000-0000-000002000000}"/>
    <cellStyle name="Komma 2 2 2 2 2 3 6" xfId="1632" xr:uid="{00000000-0005-0000-0000-000002000000}"/>
    <cellStyle name="Komma 2 2 2 2 2 4" xfId="160" xr:uid="{00000000-0005-0000-0000-000002000000}"/>
    <cellStyle name="Komma 2 2 2 2 2 4 2" xfId="416" xr:uid="{00000000-0005-0000-0000-00000C000000}"/>
    <cellStyle name="Komma 2 2 2 2 2 4 2 2" xfId="1184" xr:uid="{00000000-0005-0000-0000-00000C000000}"/>
    <cellStyle name="Komma 2 2 2 2 2 4 2 2 2" xfId="2720" xr:uid="{00000000-0005-0000-0000-00000C000000}"/>
    <cellStyle name="Komma 2 2 2 2 2 4 2 3" xfId="1952" xr:uid="{00000000-0005-0000-0000-00000C000000}"/>
    <cellStyle name="Komma 2 2 2 2 2 4 3" xfId="672" xr:uid="{00000000-0005-0000-0000-00000C000000}"/>
    <cellStyle name="Komma 2 2 2 2 2 4 3 2" xfId="1440" xr:uid="{00000000-0005-0000-0000-00000C000000}"/>
    <cellStyle name="Komma 2 2 2 2 2 4 3 2 2" xfId="2976" xr:uid="{00000000-0005-0000-0000-00000C000000}"/>
    <cellStyle name="Komma 2 2 2 2 2 4 3 3" xfId="2208" xr:uid="{00000000-0005-0000-0000-00000C000000}"/>
    <cellStyle name="Komma 2 2 2 2 2 4 4" xfId="928" xr:uid="{00000000-0005-0000-0000-000002000000}"/>
    <cellStyle name="Komma 2 2 2 2 2 4 4 2" xfId="2464" xr:uid="{00000000-0005-0000-0000-000002000000}"/>
    <cellStyle name="Komma 2 2 2 2 2 4 5" xfId="1696" xr:uid="{00000000-0005-0000-0000-000002000000}"/>
    <cellStyle name="Komma 2 2 2 2 2 5" xfId="288" xr:uid="{00000000-0005-0000-0000-000005000000}"/>
    <cellStyle name="Komma 2 2 2 2 2 5 2" xfId="1056" xr:uid="{00000000-0005-0000-0000-000005000000}"/>
    <cellStyle name="Komma 2 2 2 2 2 5 2 2" xfId="2592" xr:uid="{00000000-0005-0000-0000-000005000000}"/>
    <cellStyle name="Komma 2 2 2 2 2 5 3" xfId="1824" xr:uid="{00000000-0005-0000-0000-000005000000}"/>
    <cellStyle name="Komma 2 2 2 2 2 6" xfId="544" xr:uid="{00000000-0005-0000-0000-000005000000}"/>
    <cellStyle name="Komma 2 2 2 2 2 6 2" xfId="1312" xr:uid="{00000000-0005-0000-0000-000005000000}"/>
    <cellStyle name="Komma 2 2 2 2 2 6 2 2" xfId="2848" xr:uid="{00000000-0005-0000-0000-000005000000}"/>
    <cellStyle name="Komma 2 2 2 2 2 6 3" xfId="2080" xr:uid="{00000000-0005-0000-0000-000005000000}"/>
    <cellStyle name="Komma 2 2 2 2 2 7" xfId="800" xr:uid="{00000000-0005-0000-0000-000002000000}"/>
    <cellStyle name="Komma 2 2 2 2 2 7 2" xfId="2336" xr:uid="{00000000-0005-0000-0000-000002000000}"/>
    <cellStyle name="Komma 2 2 2 2 2 8" xfId="1568" xr:uid="{00000000-0005-0000-0000-000002000000}"/>
    <cellStyle name="Komma 2 2 2 2 3" xfId="48" xr:uid="{00000000-0005-0000-0000-000004000000}"/>
    <cellStyle name="Komma 2 2 2 2 3 2" xfId="112" xr:uid="{00000000-0005-0000-0000-000004000000}"/>
    <cellStyle name="Komma 2 2 2 2 3 2 2" xfId="240" xr:uid="{00000000-0005-0000-0000-000004000000}"/>
    <cellStyle name="Komma 2 2 2 2 3 2 2 2" xfId="496" xr:uid="{00000000-0005-0000-0000-00000F000000}"/>
    <cellStyle name="Komma 2 2 2 2 3 2 2 2 2" xfId="1264" xr:uid="{00000000-0005-0000-0000-00000F000000}"/>
    <cellStyle name="Komma 2 2 2 2 3 2 2 2 2 2" xfId="2800" xr:uid="{00000000-0005-0000-0000-00000F000000}"/>
    <cellStyle name="Komma 2 2 2 2 3 2 2 2 3" xfId="2032" xr:uid="{00000000-0005-0000-0000-00000F000000}"/>
    <cellStyle name="Komma 2 2 2 2 3 2 2 3" xfId="752" xr:uid="{00000000-0005-0000-0000-00000F000000}"/>
    <cellStyle name="Komma 2 2 2 2 3 2 2 3 2" xfId="1520" xr:uid="{00000000-0005-0000-0000-00000F000000}"/>
    <cellStyle name="Komma 2 2 2 2 3 2 2 3 2 2" xfId="3056" xr:uid="{00000000-0005-0000-0000-00000F000000}"/>
    <cellStyle name="Komma 2 2 2 2 3 2 2 3 3" xfId="2288" xr:uid="{00000000-0005-0000-0000-00000F000000}"/>
    <cellStyle name="Komma 2 2 2 2 3 2 2 4" xfId="1008" xr:uid="{00000000-0005-0000-0000-000004000000}"/>
    <cellStyle name="Komma 2 2 2 2 3 2 2 4 2" xfId="2544" xr:uid="{00000000-0005-0000-0000-000004000000}"/>
    <cellStyle name="Komma 2 2 2 2 3 2 2 5" xfId="1776" xr:uid="{00000000-0005-0000-0000-000004000000}"/>
    <cellStyle name="Komma 2 2 2 2 3 2 3" xfId="368" xr:uid="{00000000-0005-0000-0000-00000E000000}"/>
    <cellStyle name="Komma 2 2 2 2 3 2 3 2" xfId="1136" xr:uid="{00000000-0005-0000-0000-00000E000000}"/>
    <cellStyle name="Komma 2 2 2 2 3 2 3 2 2" xfId="2672" xr:uid="{00000000-0005-0000-0000-00000E000000}"/>
    <cellStyle name="Komma 2 2 2 2 3 2 3 3" xfId="1904" xr:uid="{00000000-0005-0000-0000-00000E000000}"/>
    <cellStyle name="Komma 2 2 2 2 3 2 4" xfId="624" xr:uid="{00000000-0005-0000-0000-00000E000000}"/>
    <cellStyle name="Komma 2 2 2 2 3 2 4 2" xfId="1392" xr:uid="{00000000-0005-0000-0000-00000E000000}"/>
    <cellStyle name="Komma 2 2 2 2 3 2 4 2 2" xfId="2928" xr:uid="{00000000-0005-0000-0000-00000E000000}"/>
    <cellStyle name="Komma 2 2 2 2 3 2 4 3" xfId="2160" xr:uid="{00000000-0005-0000-0000-00000E000000}"/>
    <cellStyle name="Komma 2 2 2 2 3 2 5" xfId="880" xr:uid="{00000000-0005-0000-0000-000004000000}"/>
    <cellStyle name="Komma 2 2 2 2 3 2 5 2" xfId="2416" xr:uid="{00000000-0005-0000-0000-000004000000}"/>
    <cellStyle name="Komma 2 2 2 2 3 2 6" xfId="1648" xr:uid="{00000000-0005-0000-0000-000004000000}"/>
    <cellStyle name="Komma 2 2 2 2 3 3" xfId="176" xr:uid="{00000000-0005-0000-0000-000004000000}"/>
    <cellStyle name="Komma 2 2 2 2 3 3 2" xfId="432" xr:uid="{00000000-0005-0000-0000-000010000000}"/>
    <cellStyle name="Komma 2 2 2 2 3 3 2 2" xfId="1200" xr:uid="{00000000-0005-0000-0000-000010000000}"/>
    <cellStyle name="Komma 2 2 2 2 3 3 2 2 2" xfId="2736" xr:uid="{00000000-0005-0000-0000-000010000000}"/>
    <cellStyle name="Komma 2 2 2 2 3 3 2 3" xfId="1968" xr:uid="{00000000-0005-0000-0000-000010000000}"/>
    <cellStyle name="Komma 2 2 2 2 3 3 3" xfId="688" xr:uid="{00000000-0005-0000-0000-000010000000}"/>
    <cellStyle name="Komma 2 2 2 2 3 3 3 2" xfId="1456" xr:uid="{00000000-0005-0000-0000-000010000000}"/>
    <cellStyle name="Komma 2 2 2 2 3 3 3 2 2" xfId="2992" xr:uid="{00000000-0005-0000-0000-000010000000}"/>
    <cellStyle name="Komma 2 2 2 2 3 3 3 3" xfId="2224" xr:uid="{00000000-0005-0000-0000-000010000000}"/>
    <cellStyle name="Komma 2 2 2 2 3 3 4" xfId="944" xr:uid="{00000000-0005-0000-0000-000004000000}"/>
    <cellStyle name="Komma 2 2 2 2 3 3 4 2" xfId="2480" xr:uid="{00000000-0005-0000-0000-000004000000}"/>
    <cellStyle name="Komma 2 2 2 2 3 3 5" xfId="1712" xr:uid="{00000000-0005-0000-0000-000004000000}"/>
    <cellStyle name="Komma 2 2 2 2 3 4" xfId="304" xr:uid="{00000000-0005-0000-0000-00000D000000}"/>
    <cellStyle name="Komma 2 2 2 2 3 4 2" xfId="1072" xr:uid="{00000000-0005-0000-0000-00000D000000}"/>
    <cellStyle name="Komma 2 2 2 2 3 4 2 2" xfId="2608" xr:uid="{00000000-0005-0000-0000-00000D000000}"/>
    <cellStyle name="Komma 2 2 2 2 3 4 3" xfId="1840" xr:uid="{00000000-0005-0000-0000-00000D000000}"/>
    <cellStyle name="Komma 2 2 2 2 3 5" xfId="560" xr:uid="{00000000-0005-0000-0000-00000D000000}"/>
    <cellStyle name="Komma 2 2 2 2 3 5 2" xfId="1328" xr:uid="{00000000-0005-0000-0000-00000D000000}"/>
    <cellStyle name="Komma 2 2 2 2 3 5 2 2" xfId="2864" xr:uid="{00000000-0005-0000-0000-00000D000000}"/>
    <cellStyle name="Komma 2 2 2 2 3 5 3" xfId="2096" xr:uid="{00000000-0005-0000-0000-00000D000000}"/>
    <cellStyle name="Komma 2 2 2 2 3 6" xfId="816" xr:uid="{00000000-0005-0000-0000-000004000000}"/>
    <cellStyle name="Komma 2 2 2 2 3 6 2" xfId="2352" xr:uid="{00000000-0005-0000-0000-000004000000}"/>
    <cellStyle name="Komma 2 2 2 2 3 7" xfId="1584" xr:uid="{00000000-0005-0000-0000-000004000000}"/>
    <cellStyle name="Komma 2 2 2 2 4" xfId="80" xr:uid="{00000000-0005-0000-0000-000002000000}"/>
    <cellStyle name="Komma 2 2 2 2 4 2" xfId="208" xr:uid="{00000000-0005-0000-0000-000002000000}"/>
    <cellStyle name="Komma 2 2 2 2 4 2 2" xfId="464" xr:uid="{00000000-0005-0000-0000-000012000000}"/>
    <cellStyle name="Komma 2 2 2 2 4 2 2 2" xfId="1232" xr:uid="{00000000-0005-0000-0000-000012000000}"/>
    <cellStyle name="Komma 2 2 2 2 4 2 2 2 2" xfId="2768" xr:uid="{00000000-0005-0000-0000-000012000000}"/>
    <cellStyle name="Komma 2 2 2 2 4 2 2 3" xfId="2000" xr:uid="{00000000-0005-0000-0000-000012000000}"/>
    <cellStyle name="Komma 2 2 2 2 4 2 3" xfId="720" xr:uid="{00000000-0005-0000-0000-000012000000}"/>
    <cellStyle name="Komma 2 2 2 2 4 2 3 2" xfId="1488" xr:uid="{00000000-0005-0000-0000-000012000000}"/>
    <cellStyle name="Komma 2 2 2 2 4 2 3 2 2" xfId="3024" xr:uid="{00000000-0005-0000-0000-000012000000}"/>
    <cellStyle name="Komma 2 2 2 2 4 2 3 3" xfId="2256" xr:uid="{00000000-0005-0000-0000-000012000000}"/>
    <cellStyle name="Komma 2 2 2 2 4 2 4" xfId="976" xr:uid="{00000000-0005-0000-0000-000002000000}"/>
    <cellStyle name="Komma 2 2 2 2 4 2 4 2" xfId="2512" xr:uid="{00000000-0005-0000-0000-000002000000}"/>
    <cellStyle name="Komma 2 2 2 2 4 2 5" xfId="1744" xr:uid="{00000000-0005-0000-0000-000002000000}"/>
    <cellStyle name="Komma 2 2 2 2 4 3" xfId="336" xr:uid="{00000000-0005-0000-0000-000011000000}"/>
    <cellStyle name="Komma 2 2 2 2 4 3 2" xfId="1104" xr:uid="{00000000-0005-0000-0000-000011000000}"/>
    <cellStyle name="Komma 2 2 2 2 4 3 2 2" xfId="2640" xr:uid="{00000000-0005-0000-0000-000011000000}"/>
    <cellStyle name="Komma 2 2 2 2 4 3 3" xfId="1872" xr:uid="{00000000-0005-0000-0000-000011000000}"/>
    <cellStyle name="Komma 2 2 2 2 4 4" xfId="592" xr:uid="{00000000-0005-0000-0000-000011000000}"/>
    <cellStyle name="Komma 2 2 2 2 4 4 2" xfId="1360" xr:uid="{00000000-0005-0000-0000-000011000000}"/>
    <cellStyle name="Komma 2 2 2 2 4 4 2 2" xfId="2896" xr:uid="{00000000-0005-0000-0000-000011000000}"/>
    <cellStyle name="Komma 2 2 2 2 4 4 3" xfId="2128" xr:uid="{00000000-0005-0000-0000-000011000000}"/>
    <cellStyle name="Komma 2 2 2 2 4 5" xfId="848" xr:uid="{00000000-0005-0000-0000-000002000000}"/>
    <cellStyle name="Komma 2 2 2 2 4 5 2" xfId="2384" xr:uid="{00000000-0005-0000-0000-000002000000}"/>
    <cellStyle name="Komma 2 2 2 2 4 6" xfId="1616" xr:uid="{00000000-0005-0000-0000-000002000000}"/>
    <cellStyle name="Komma 2 2 2 2 5" xfId="144" xr:uid="{00000000-0005-0000-0000-000002000000}"/>
    <cellStyle name="Komma 2 2 2 2 5 2" xfId="400" xr:uid="{00000000-0005-0000-0000-000013000000}"/>
    <cellStyle name="Komma 2 2 2 2 5 2 2" xfId="1168" xr:uid="{00000000-0005-0000-0000-000013000000}"/>
    <cellStyle name="Komma 2 2 2 2 5 2 2 2" xfId="2704" xr:uid="{00000000-0005-0000-0000-000013000000}"/>
    <cellStyle name="Komma 2 2 2 2 5 2 3" xfId="1936" xr:uid="{00000000-0005-0000-0000-000013000000}"/>
    <cellStyle name="Komma 2 2 2 2 5 3" xfId="656" xr:uid="{00000000-0005-0000-0000-000013000000}"/>
    <cellStyle name="Komma 2 2 2 2 5 3 2" xfId="1424" xr:uid="{00000000-0005-0000-0000-000013000000}"/>
    <cellStyle name="Komma 2 2 2 2 5 3 2 2" xfId="2960" xr:uid="{00000000-0005-0000-0000-000013000000}"/>
    <cellStyle name="Komma 2 2 2 2 5 3 3" xfId="2192" xr:uid="{00000000-0005-0000-0000-000013000000}"/>
    <cellStyle name="Komma 2 2 2 2 5 4" xfId="912" xr:uid="{00000000-0005-0000-0000-000002000000}"/>
    <cellStyle name="Komma 2 2 2 2 5 4 2" xfId="2448" xr:uid="{00000000-0005-0000-0000-000002000000}"/>
    <cellStyle name="Komma 2 2 2 2 5 5" xfId="1680" xr:uid="{00000000-0005-0000-0000-000002000000}"/>
    <cellStyle name="Komma 2 2 2 2 6" xfId="272" xr:uid="{00000000-0005-0000-0000-000004000000}"/>
    <cellStyle name="Komma 2 2 2 2 6 2" xfId="1040" xr:uid="{00000000-0005-0000-0000-000004000000}"/>
    <cellStyle name="Komma 2 2 2 2 6 2 2" xfId="2576" xr:uid="{00000000-0005-0000-0000-000004000000}"/>
    <cellStyle name="Komma 2 2 2 2 6 3" xfId="1808" xr:uid="{00000000-0005-0000-0000-000004000000}"/>
    <cellStyle name="Komma 2 2 2 2 7" xfId="528" xr:uid="{00000000-0005-0000-0000-000004000000}"/>
    <cellStyle name="Komma 2 2 2 2 7 2" xfId="1296" xr:uid="{00000000-0005-0000-0000-000004000000}"/>
    <cellStyle name="Komma 2 2 2 2 7 2 2" xfId="2832" xr:uid="{00000000-0005-0000-0000-000004000000}"/>
    <cellStyle name="Komma 2 2 2 2 7 3" xfId="2064" xr:uid="{00000000-0005-0000-0000-000004000000}"/>
    <cellStyle name="Komma 2 2 2 2 8" xfId="784" xr:uid="{00000000-0005-0000-0000-000002000000}"/>
    <cellStyle name="Komma 2 2 2 2 8 2" xfId="2320" xr:uid="{00000000-0005-0000-0000-000002000000}"/>
    <cellStyle name="Komma 2 2 2 2 9" xfId="1552" xr:uid="{00000000-0005-0000-0000-000002000000}"/>
    <cellStyle name="Komma 2 2 2 3" xfId="24" xr:uid="{00000000-0005-0000-0000-000002000000}"/>
    <cellStyle name="Komma 2 2 2 3 2" xfId="56" xr:uid="{00000000-0005-0000-0000-000006000000}"/>
    <cellStyle name="Komma 2 2 2 3 2 2" xfId="120" xr:uid="{00000000-0005-0000-0000-000006000000}"/>
    <cellStyle name="Komma 2 2 2 3 2 2 2" xfId="248" xr:uid="{00000000-0005-0000-0000-000006000000}"/>
    <cellStyle name="Komma 2 2 2 3 2 2 2 2" xfId="504" xr:uid="{00000000-0005-0000-0000-000017000000}"/>
    <cellStyle name="Komma 2 2 2 3 2 2 2 2 2" xfId="1272" xr:uid="{00000000-0005-0000-0000-000017000000}"/>
    <cellStyle name="Komma 2 2 2 3 2 2 2 2 2 2" xfId="2808" xr:uid="{00000000-0005-0000-0000-000017000000}"/>
    <cellStyle name="Komma 2 2 2 3 2 2 2 2 3" xfId="2040" xr:uid="{00000000-0005-0000-0000-000017000000}"/>
    <cellStyle name="Komma 2 2 2 3 2 2 2 3" xfId="760" xr:uid="{00000000-0005-0000-0000-000017000000}"/>
    <cellStyle name="Komma 2 2 2 3 2 2 2 3 2" xfId="1528" xr:uid="{00000000-0005-0000-0000-000017000000}"/>
    <cellStyle name="Komma 2 2 2 3 2 2 2 3 2 2" xfId="3064" xr:uid="{00000000-0005-0000-0000-000017000000}"/>
    <cellStyle name="Komma 2 2 2 3 2 2 2 3 3" xfId="2296" xr:uid="{00000000-0005-0000-0000-000017000000}"/>
    <cellStyle name="Komma 2 2 2 3 2 2 2 4" xfId="1016" xr:uid="{00000000-0005-0000-0000-000006000000}"/>
    <cellStyle name="Komma 2 2 2 3 2 2 2 4 2" xfId="2552" xr:uid="{00000000-0005-0000-0000-000006000000}"/>
    <cellStyle name="Komma 2 2 2 3 2 2 2 5" xfId="1784" xr:uid="{00000000-0005-0000-0000-000006000000}"/>
    <cellStyle name="Komma 2 2 2 3 2 2 3" xfId="376" xr:uid="{00000000-0005-0000-0000-000016000000}"/>
    <cellStyle name="Komma 2 2 2 3 2 2 3 2" xfId="1144" xr:uid="{00000000-0005-0000-0000-000016000000}"/>
    <cellStyle name="Komma 2 2 2 3 2 2 3 2 2" xfId="2680" xr:uid="{00000000-0005-0000-0000-000016000000}"/>
    <cellStyle name="Komma 2 2 2 3 2 2 3 3" xfId="1912" xr:uid="{00000000-0005-0000-0000-000016000000}"/>
    <cellStyle name="Komma 2 2 2 3 2 2 4" xfId="632" xr:uid="{00000000-0005-0000-0000-000016000000}"/>
    <cellStyle name="Komma 2 2 2 3 2 2 4 2" xfId="1400" xr:uid="{00000000-0005-0000-0000-000016000000}"/>
    <cellStyle name="Komma 2 2 2 3 2 2 4 2 2" xfId="2936" xr:uid="{00000000-0005-0000-0000-000016000000}"/>
    <cellStyle name="Komma 2 2 2 3 2 2 4 3" xfId="2168" xr:uid="{00000000-0005-0000-0000-000016000000}"/>
    <cellStyle name="Komma 2 2 2 3 2 2 5" xfId="888" xr:uid="{00000000-0005-0000-0000-000006000000}"/>
    <cellStyle name="Komma 2 2 2 3 2 2 5 2" xfId="2424" xr:uid="{00000000-0005-0000-0000-000006000000}"/>
    <cellStyle name="Komma 2 2 2 3 2 2 6" xfId="1656" xr:uid="{00000000-0005-0000-0000-000006000000}"/>
    <cellStyle name="Komma 2 2 2 3 2 3" xfId="184" xr:uid="{00000000-0005-0000-0000-000006000000}"/>
    <cellStyle name="Komma 2 2 2 3 2 3 2" xfId="440" xr:uid="{00000000-0005-0000-0000-000018000000}"/>
    <cellStyle name="Komma 2 2 2 3 2 3 2 2" xfId="1208" xr:uid="{00000000-0005-0000-0000-000018000000}"/>
    <cellStyle name="Komma 2 2 2 3 2 3 2 2 2" xfId="2744" xr:uid="{00000000-0005-0000-0000-000018000000}"/>
    <cellStyle name="Komma 2 2 2 3 2 3 2 3" xfId="1976" xr:uid="{00000000-0005-0000-0000-000018000000}"/>
    <cellStyle name="Komma 2 2 2 3 2 3 3" xfId="696" xr:uid="{00000000-0005-0000-0000-000018000000}"/>
    <cellStyle name="Komma 2 2 2 3 2 3 3 2" xfId="1464" xr:uid="{00000000-0005-0000-0000-000018000000}"/>
    <cellStyle name="Komma 2 2 2 3 2 3 3 2 2" xfId="3000" xr:uid="{00000000-0005-0000-0000-000018000000}"/>
    <cellStyle name="Komma 2 2 2 3 2 3 3 3" xfId="2232" xr:uid="{00000000-0005-0000-0000-000018000000}"/>
    <cellStyle name="Komma 2 2 2 3 2 3 4" xfId="952" xr:uid="{00000000-0005-0000-0000-000006000000}"/>
    <cellStyle name="Komma 2 2 2 3 2 3 4 2" xfId="2488" xr:uid="{00000000-0005-0000-0000-000006000000}"/>
    <cellStyle name="Komma 2 2 2 3 2 3 5" xfId="1720" xr:uid="{00000000-0005-0000-0000-000006000000}"/>
    <cellStyle name="Komma 2 2 2 3 2 4" xfId="312" xr:uid="{00000000-0005-0000-0000-000015000000}"/>
    <cellStyle name="Komma 2 2 2 3 2 4 2" xfId="1080" xr:uid="{00000000-0005-0000-0000-000015000000}"/>
    <cellStyle name="Komma 2 2 2 3 2 4 2 2" xfId="2616" xr:uid="{00000000-0005-0000-0000-000015000000}"/>
    <cellStyle name="Komma 2 2 2 3 2 4 3" xfId="1848" xr:uid="{00000000-0005-0000-0000-000015000000}"/>
    <cellStyle name="Komma 2 2 2 3 2 5" xfId="568" xr:uid="{00000000-0005-0000-0000-000015000000}"/>
    <cellStyle name="Komma 2 2 2 3 2 5 2" xfId="1336" xr:uid="{00000000-0005-0000-0000-000015000000}"/>
    <cellStyle name="Komma 2 2 2 3 2 5 2 2" xfId="2872" xr:uid="{00000000-0005-0000-0000-000015000000}"/>
    <cellStyle name="Komma 2 2 2 3 2 5 3" xfId="2104" xr:uid="{00000000-0005-0000-0000-000015000000}"/>
    <cellStyle name="Komma 2 2 2 3 2 6" xfId="824" xr:uid="{00000000-0005-0000-0000-000006000000}"/>
    <cellStyle name="Komma 2 2 2 3 2 6 2" xfId="2360" xr:uid="{00000000-0005-0000-0000-000006000000}"/>
    <cellStyle name="Komma 2 2 2 3 2 7" xfId="1592" xr:uid="{00000000-0005-0000-0000-000006000000}"/>
    <cellStyle name="Komma 2 2 2 3 3" xfId="88" xr:uid="{00000000-0005-0000-0000-000002000000}"/>
    <cellStyle name="Komma 2 2 2 3 3 2" xfId="216" xr:uid="{00000000-0005-0000-0000-000002000000}"/>
    <cellStyle name="Komma 2 2 2 3 3 2 2" xfId="472" xr:uid="{00000000-0005-0000-0000-00001A000000}"/>
    <cellStyle name="Komma 2 2 2 3 3 2 2 2" xfId="1240" xr:uid="{00000000-0005-0000-0000-00001A000000}"/>
    <cellStyle name="Komma 2 2 2 3 3 2 2 2 2" xfId="2776" xr:uid="{00000000-0005-0000-0000-00001A000000}"/>
    <cellStyle name="Komma 2 2 2 3 3 2 2 3" xfId="2008" xr:uid="{00000000-0005-0000-0000-00001A000000}"/>
    <cellStyle name="Komma 2 2 2 3 3 2 3" xfId="728" xr:uid="{00000000-0005-0000-0000-00001A000000}"/>
    <cellStyle name="Komma 2 2 2 3 3 2 3 2" xfId="1496" xr:uid="{00000000-0005-0000-0000-00001A000000}"/>
    <cellStyle name="Komma 2 2 2 3 3 2 3 2 2" xfId="3032" xr:uid="{00000000-0005-0000-0000-00001A000000}"/>
    <cellStyle name="Komma 2 2 2 3 3 2 3 3" xfId="2264" xr:uid="{00000000-0005-0000-0000-00001A000000}"/>
    <cellStyle name="Komma 2 2 2 3 3 2 4" xfId="984" xr:uid="{00000000-0005-0000-0000-000002000000}"/>
    <cellStyle name="Komma 2 2 2 3 3 2 4 2" xfId="2520" xr:uid="{00000000-0005-0000-0000-000002000000}"/>
    <cellStyle name="Komma 2 2 2 3 3 2 5" xfId="1752" xr:uid="{00000000-0005-0000-0000-000002000000}"/>
    <cellStyle name="Komma 2 2 2 3 3 3" xfId="344" xr:uid="{00000000-0005-0000-0000-000019000000}"/>
    <cellStyle name="Komma 2 2 2 3 3 3 2" xfId="1112" xr:uid="{00000000-0005-0000-0000-000019000000}"/>
    <cellStyle name="Komma 2 2 2 3 3 3 2 2" xfId="2648" xr:uid="{00000000-0005-0000-0000-000019000000}"/>
    <cellStyle name="Komma 2 2 2 3 3 3 3" xfId="1880" xr:uid="{00000000-0005-0000-0000-000019000000}"/>
    <cellStyle name="Komma 2 2 2 3 3 4" xfId="600" xr:uid="{00000000-0005-0000-0000-000019000000}"/>
    <cellStyle name="Komma 2 2 2 3 3 4 2" xfId="1368" xr:uid="{00000000-0005-0000-0000-000019000000}"/>
    <cellStyle name="Komma 2 2 2 3 3 4 2 2" xfId="2904" xr:uid="{00000000-0005-0000-0000-000019000000}"/>
    <cellStyle name="Komma 2 2 2 3 3 4 3" xfId="2136" xr:uid="{00000000-0005-0000-0000-000019000000}"/>
    <cellStyle name="Komma 2 2 2 3 3 5" xfId="856" xr:uid="{00000000-0005-0000-0000-000002000000}"/>
    <cellStyle name="Komma 2 2 2 3 3 5 2" xfId="2392" xr:uid="{00000000-0005-0000-0000-000002000000}"/>
    <cellStyle name="Komma 2 2 2 3 3 6" xfId="1624" xr:uid="{00000000-0005-0000-0000-000002000000}"/>
    <cellStyle name="Komma 2 2 2 3 4" xfId="152" xr:uid="{00000000-0005-0000-0000-000002000000}"/>
    <cellStyle name="Komma 2 2 2 3 4 2" xfId="408" xr:uid="{00000000-0005-0000-0000-00001B000000}"/>
    <cellStyle name="Komma 2 2 2 3 4 2 2" xfId="1176" xr:uid="{00000000-0005-0000-0000-00001B000000}"/>
    <cellStyle name="Komma 2 2 2 3 4 2 2 2" xfId="2712" xr:uid="{00000000-0005-0000-0000-00001B000000}"/>
    <cellStyle name="Komma 2 2 2 3 4 2 3" xfId="1944" xr:uid="{00000000-0005-0000-0000-00001B000000}"/>
    <cellStyle name="Komma 2 2 2 3 4 3" xfId="664" xr:uid="{00000000-0005-0000-0000-00001B000000}"/>
    <cellStyle name="Komma 2 2 2 3 4 3 2" xfId="1432" xr:uid="{00000000-0005-0000-0000-00001B000000}"/>
    <cellStyle name="Komma 2 2 2 3 4 3 2 2" xfId="2968" xr:uid="{00000000-0005-0000-0000-00001B000000}"/>
    <cellStyle name="Komma 2 2 2 3 4 3 3" xfId="2200" xr:uid="{00000000-0005-0000-0000-00001B000000}"/>
    <cellStyle name="Komma 2 2 2 3 4 4" xfId="920" xr:uid="{00000000-0005-0000-0000-000002000000}"/>
    <cellStyle name="Komma 2 2 2 3 4 4 2" xfId="2456" xr:uid="{00000000-0005-0000-0000-000002000000}"/>
    <cellStyle name="Komma 2 2 2 3 4 5" xfId="1688" xr:uid="{00000000-0005-0000-0000-000002000000}"/>
    <cellStyle name="Komma 2 2 2 3 5" xfId="280" xr:uid="{00000000-0005-0000-0000-000014000000}"/>
    <cellStyle name="Komma 2 2 2 3 5 2" xfId="1048" xr:uid="{00000000-0005-0000-0000-000014000000}"/>
    <cellStyle name="Komma 2 2 2 3 5 2 2" xfId="2584" xr:uid="{00000000-0005-0000-0000-000014000000}"/>
    <cellStyle name="Komma 2 2 2 3 5 3" xfId="1816" xr:uid="{00000000-0005-0000-0000-000014000000}"/>
    <cellStyle name="Komma 2 2 2 3 6" xfId="536" xr:uid="{00000000-0005-0000-0000-000014000000}"/>
    <cellStyle name="Komma 2 2 2 3 6 2" xfId="1304" xr:uid="{00000000-0005-0000-0000-000014000000}"/>
    <cellStyle name="Komma 2 2 2 3 6 2 2" xfId="2840" xr:uid="{00000000-0005-0000-0000-000014000000}"/>
    <cellStyle name="Komma 2 2 2 3 6 3" xfId="2072" xr:uid="{00000000-0005-0000-0000-000014000000}"/>
    <cellStyle name="Komma 2 2 2 3 7" xfId="792" xr:uid="{00000000-0005-0000-0000-000002000000}"/>
    <cellStyle name="Komma 2 2 2 3 7 2" xfId="2328" xr:uid="{00000000-0005-0000-0000-000002000000}"/>
    <cellStyle name="Komma 2 2 2 3 8" xfId="1560" xr:uid="{00000000-0005-0000-0000-000002000000}"/>
    <cellStyle name="Komma 2 2 2 4" xfId="40" xr:uid="{00000000-0005-0000-0000-000003000000}"/>
    <cellStyle name="Komma 2 2 2 4 2" xfId="104" xr:uid="{00000000-0005-0000-0000-000003000000}"/>
    <cellStyle name="Komma 2 2 2 4 2 2" xfId="232" xr:uid="{00000000-0005-0000-0000-000003000000}"/>
    <cellStyle name="Komma 2 2 2 4 2 2 2" xfId="488" xr:uid="{00000000-0005-0000-0000-00001E000000}"/>
    <cellStyle name="Komma 2 2 2 4 2 2 2 2" xfId="1256" xr:uid="{00000000-0005-0000-0000-00001E000000}"/>
    <cellStyle name="Komma 2 2 2 4 2 2 2 2 2" xfId="2792" xr:uid="{00000000-0005-0000-0000-00001E000000}"/>
    <cellStyle name="Komma 2 2 2 4 2 2 2 3" xfId="2024" xr:uid="{00000000-0005-0000-0000-00001E000000}"/>
    <cellStyle name="Komma 2 2 2 4 2 2 3" xfId="744" xr:uid="{00000000-0005-0000-0000-00001E000000}"/>
    <cellStyle name="Komma 2 2 2 4 2 2 3 2" xfId="1512" xr:uid="{00000000-0005-0000-0000-00001E000000}"/>
    <cellStyle name="Komma 2 2 2 4 2 2 3 2 2" xfId="3048" xr:uid="{00000000-0005-0000-0000-00001E000000}"/>
    <cellStyle name="Komma 2 2 2 4 2 2 3 3" xfId="2280" xr:uid="{00000000-0005-0000-0000-00001E000000}"/>
    <cellStyle name="Komma 2 2 2 4 2 2 4" xfId="1000" xr:uid="{00000000-0005-0000-0000-000003000000}"/>
    <cellStyle name="Komma 2 2 2 4 2 2 4 2" xfId="2536" xr:uid="{00000000-0005-0000-0000-000003000000}"/>
    <cellStyle name="Komma 2 2 2 4 2 2 5" xfId="1768" xr:uid="{00000000-0005-0000-0000-000003000000}"/>
    <cellStyle name="Komma 2 2 2 4 2 3" xfId="360" xr:uid="{00000000-0005-0000-0000-00001D000000}"/>
    <cellStyle name="Komma 2 2 2 4 2 3 2" xfId="1128" xr:uid="{00000000-0005-0000-0000-00001D000000}"/>
    <cellStyle name="Komma 2 2 2 4 2 3 2 2" xfId="2664" xr:uid="{00000000-0005-0000-0000-00001D000000}"/>
    <cellStyle name="Komma 2 2 2 4 2 3 3" xfId="1896" xr:uid="{00000000-0005-0000-0000-00001D000000}"/>
    <cellStyle name="Komma 2 2 2 4 2 4" xfId="616" xr:uid="{00000000-0005-0000-0000-00001D000000}"/>
    <cellStyle name="Komma 2 2 2 4 2 4 2" xfId="1384" xr:uid="{00000000-0005-0000-0000-00001D000000}"/>
    <cellStyle name="Komma 2 2 2 4 2 4 2 2" xfId="2920" xr:uid="{00000000-0005-0000-0000-00001D000000}"/>
    <cellStyle name="Komma 2 2 2 4 2 4 3" xfId="2152" xr:uid="{00000000-0005-0000-0000-00001D000000}"/>
    <cellStyle name="Komma 2 2 2 4 2 5" xfId="872" xr:uid="{00000000-0005-0000-0000-000003000000}"/>
    <cellStyle name="Komma 2 2 2 4 2 5 2" xfId="2408" xr:uid="{00000000-0005-0000-0000-000003000000}"/>
    <cellStyle name="Komma 2 2 2 4 2 6" xfId="1640" xr:uid="{00000000-0005-0000-0000-000003000000}"/>
    <cellStyle name="Komma 2 2 2 4 3" xfId="168" xr:uid="{00000000-0005-0000-0000-000003000000}"/>
    <cellStyle name="Komma 2 2 2 4 3 2" xfId="424" xr:uid="{00000000-0005-0000-0000-00001F000000}"/>
    <cellStyle name="Komma 2 2 2 4 3 2 2" xfId="1192" xr:uid="{00000000-0005-0000-0000-00001F000000}"/>
    <cellStyle name="Komma 2 2 2 4 3 2 2 2" xfId="2728" xr:uid="{00000000-0005-0000-0000-00001F000000}"/>
    <cellStyle name="Komma 2 2 2 4 3 2 3" xfId="1960" xr:uid="{00000000-0005-0000-0000-00001F000000}"/>
    <cellStyle name="Komma 2 2 2 4 3 3" xfId="680" xr:uid="{00000000-0005-0000-0000-00001F000000}"/>
    <cellStyle name="Komma 2 2 2 4 3 3 2" xfId="1448" xr:uid="{00000000-0005-0000-0000-00001F000000}"/>
    <cellStyle name="Komma 2 2 2 4 3 3 2 2" xfId="2984" xr:uid="{00000000-0005-0000-0000-00001F000000}"/>
    <cellStyle name="Komma 2 2 2 4 3 3 3" xfId="2216" xr:uid="{00000000-0005-0000-0000-00001F000000}"/>
    <cellStyle name="Komma 2 2 2 4 3 4" xfId="936" xr:uid="{00000000-0005-0000-0000-000003000000}"/>
    <cellStyle name="Komma 2 2 2 4 3 4 2" xfId="2472" xr:uid="{00000000-0005-0000-0000-000003000000}"/>
    <cellStyle name="Komma 2 2 2 4 3 5" xfId="1704" xr:uid="{00000000-0005-0000-0000-000003000000}"/>
    <cellStyle name="Komma 2 2 2 4 4" xfId="296" xr:uid="{00000000-0005-0000-0000-00001C000000}"/>
    <cellStyle name="Komma 2 2 2 4 4 2" xfId="1064" xr:uid="{00000000-0005-0000-0000-00001C000000}"/>
    <cellStyle name="Komma 2 2 2 4 4 2 2" xfId="2600" xr:uid="{00000000-0005-0000-0000-00001C000000}"/>
    <cellStyle name="Komma 2 2 2 4 4 3" xfId="1832" xr:uid="{00000000-0005-0000-0000-00001C000000}"/>
    <cellStyle name="Komma 2 2 2 4 5" xfId="552" xr:uid="{00000000-0005-0000-0000-00001C000000}"/>
    <cellStyle name="Komma 2 2 2 4 5 2" xfId="1320" xr:uid="{00000000-0005-0000-0000-00001C000000}"/>
    <cellStyle name="Komma 2 2 2 4 5 2 2" xfId="2856" xr:uid="{00000000-0005-0000-0000-00001C000000}"/>
    <cellStyle name="Komma 2 2 2 4 5 3" xfId="2088" xr:uid="{00000000-0005-0000-0000-00001C000000}"/>
    <cellStyle name="Komma 2 2 2 4 6" xfId="808" xr:uid="{00000000-0005-0000-0000-000003000000}"/>
    <cellStyle name="Komma 2 2 2 4 6 2" xfId="2344" xr:uid="{00000000-0005-0000-0000-000003000000}"/>
    <cellStyle name="Komma 2 2 2 4 7" xfId="1576" xr:uid="{00000000-0005-0000-0000-000003000000}"/>
    <cellStyle name="Komma 2 2 2 5" xfId="72" xr:uid="{00000000-0005-0000-0000-000002000000}"/>
    <cellStyle name="Komma 2 2 2 5 2" xfId="200" xr:uid="{00000000-0005-0000-0000-000002000000}"/>
    <cellStyle name="Komma 2 2 2 5 2 2" xfId="456" xr:uid="{00000000-0005-0000-0000-000021000000}"/>
    <cellStyle name="Komma 2 2 2 5 2 2 2" xfId="1224" xr:uid="{00000000-0005-0000-0000-000021000000}"/>
    <cellStyle name="Komma 2 2 2 5 2 2 2 2" xfId="2760" xr:uid="{00000000-0005-0000-0000-000021000000}"/>
    <cellStyle name="Komma 2 2 2 5 2 2 3" xfId="1992" xr:uid="{00000000-0005-0000-0000-000021000000}"/>
    <cellStyle name="Komma 2 2 2 5 2 3" xfId="712" xr:uid="{00000000-0005-0000-0000-000021000000}"/>
    <cellStyle name="Komma 2 2 2 5 2 3 2" xfId="1480" xr:uid="{00000000-0005-0000-0000-000021000000}"/>
    <cellStyle name="Komma 2 2 2 5 2 3 2 2" xfId="3016" xr:uid="{00000000-0005-0000-0000-000021000000}"/>
    <cellStyle name="Komma 2 2 2 5 2 3 3" xfId="2248" xr:uid="{00000000-0005-0000-0000-000021000000}"/>
    <cellStyle name="Komma 2 2 2 5 2 4" xfId="968" xr:uid="{00000000-0005-0000-0000-000002000000}"/>
    <cellStyle name="Komma 2 2 2 5 2 4 2" xfId="2504" xr:uid="{00000000-0005-0000-0000-000002000000}"/>
    <cellStyle name="Komma 2 2 2 5 2 5" xfId="1736" xr:uid="{00000000-0005-0000-0000-000002000000}"/>
    <cellStyle name="Komma 2 2 2 5 3" xfId="328" xr:uid="{00000000-0005-0000-0000-000020000000}"/>
    <cellStyle name="Komma 2 2 2 5 3 2" xfId="1096" xr:uid="{00000000-0005-0000-0000-000020000000}"/>
    <cellStyle name="Komma 2 2 2 5 3 2 2" xfId="2632" xr:uid="{00000000-0005-0000-0000-000020000000}"/>
    <cellStyle name="Komma 2 2 2 5 3 3" xfId="1864" xr:uid="{00000000-0005-0000-0000-000020000000}"/>
    <cellStyle name="Komma 2 2 2 5 4" xfId="584" xr:uid="{00000000-0005-0000-0000-000020000000}"/>
    <cellStyle name="Komma 2 2 2 5 4 2" xfId="1352" xr:uid="{00000000-0005-0000-0000-000020000000}"/>
    <cellStyle name="Komma 2 2 2 5 4 2 2" xfId="2888" xr:uid="{00000000-0005-0000-0000-000020000000}"/>
    <cellStyle name="Komma 2 2 2 5 4 3" xfId="2120" xr:uid="{00000000-0005-0000-0000-000020000000}"/>
    <cellStyle name="Komma 2 2 2 5 5" xfId="840" xr:uid="{00000000-0005-0000-0000-000002000000}"/>
    <cellStyle name="Komma 2 2 2 5 5 2" xfId="2376" xr:uid="{00000000-0005-0000-0000-000002000000}"/>
    <cellStyle name="Komma 2 2 2 5 6" xfId="1608" xr:uid="{00000000-0005-0000-0000-000002000000}"/>
    <cellStyle name="Komma 2 2 2 6" xfId="136" xr:uid="{00000000-0005-0000-0000-000002000000}"/>
    <cellStyle name="Komma 2 2 2 6 2" xfId="392" xr:uid="{00000000-0005-0000-0000-000022000000}"/>
    <cellStyle name="Komma 2 2 2 6 2 2" xfId="1160" xr:uid="{00000000-0005-0000-0000-000022000000}"/>
    <cellStyle name="Komma 2 2 2 6 2 2 2" xfId="2696" xr:uid="{00000000-0005-0000-0000-000022000000}"/>
    <cellStyle name="Komma 2 2 2 6 2 3" xfId="1928" xr:uid="{00000000-0005-0000-0000-000022000000}"/>
    <cellStyle name="Komma 2 2 2 6 3" xfId="648" xr:uid="{00000000-0005-0000-0000-000022000000}"/>
    <cellStyle name="Komma 2 2 2 6 3 2" xfId="1416" xr:uid="{00000000-0005-0000-0000-000022000000}"/>
    <cellStyle name="Komma 2 2 2 6 3 2 2" xfId="2952" xr:uid="{00000000-0005-0000-0000-000022000000}"/>
    <cellStyle name="Komma 2 2 2 6 3 3" xfId="2184" xr:uid="{00000000-0005-0000-0000-000022000000}"/>
    <cellStyle name="Komma 2 2 2 6 4" xfId="904" xr:uid="{00000000-0005-0000-0000-000002000000}"/>
    <cellStyle name="Komma 2 2 2 6 4 2" xfId="2440" xr:uid="{00000000-0005-0000-0000-000002000000}"/>
    <cellStyle name="Komma 2 2 2 6 5" xfId="1672" xr:uid="{00000000-0005-0000-0000-000002000000}"/>
    <cellStyle name="Komma 2 2 2 7" xfId="264" xr:uid="{00000000-0005-0000-0000-000003000000}"/>
    <cellStyle name="Komma 2 2 2 7 2" xfId="1032" xr:uid="{00000000-0005-0000-0000-000003000000}"/>
    <cellStyle name="Komma 2 2 2 7 2 2" xfId="2568" xr:uid="{00000000-0005-0000-0000-000003000000}"/>
    <cellStyle name="Komma 2 2 2 7 3" xfId="1800" xr:uid="{00000000-0005-0000-0000-000003000000}"/>
    <cellStyle name="Komma 2 2 2 8" xfId="520" xr:uid="{00000000-0005-0000-0000-000003000000}"/>
    <cellStyle name="Komma 2 2 2 8 2" xfId="1288" xr:uid="{00000000-0005-0000-0000-000003000000}"/>
    <cellStyle name="Komma 2 2 2 8 2 2" xfId="2824" xr:uid="{00000000-0005-0000-0000-000003000000}"/>
    <cellStyle name="Komma 2 2 2 8 3" xfId="2056" xr:uid="{00000000-0005-0000-0000-000003000000}"/>
    <cellStyle name="Komma 2 2 2 9" xfId="776" xr:uid="{00000000-0005-0000-0000-000002000000}"/>
    <cellStyle name="Komma 2 2 2 9 2" xfId="2312" xr:uid="{00000000-0005-0000-0000-000002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08000000}"/>
    <cellStyle name="Komma 2 2 3 2 2 2" xfId="124" xr:uid="{00000000-0005-0000-0000-000008000000}"/>
    <cellStyle name="Komma 2 2 3 2 2 2 2" xfId="252" xr:uid="{00000000-0005-0000-0000-000008000000}"/>
    <cellStyle name="Komma 2 2 3 2 2 2 2 2" xfId="508" xr:uid="{00000000-0005-0000-0000-000027000000}"/>
    <cellStyle name="Komma 2 2 3 2 2 2 2 2 2" xfId="1276" xr:uid="{00000000-0005-0000-0000-000027000000}"/>
    <cellStyle name="Komma 2 2 3 2 2 2 2 2 2 2" xfId="2812" xr:uid="{00000000-0005-0000-0000-000027000000}"/>
    <cellStyle name="Komma 2 2 3 2 2 2 2 2 3" xfId="2044" xr:uid="{00000000-0005-0000-0000-000027000000}"/>
    <cellStyle name="Komma 2 2 3 2 2 2 2 3" xfId="764" xr:uid="{00000000-0005-0000-0000-000027000000}"/>
    <cellStyle name="Komma 2 2 3 2 2 2 2 3 2" xfId="1532" xr:uid="{00000000-0005-0000-0000-000027000000}"/>
    <cellStyle name="Komma 2 2 3 2 2 2 2 3 2 2" xfId="3068" xr:uid="{00000000-0005-0000-0000-000027000000}"/>
    <cellStyle name="Komma 2 2 3 2 2 2 2 3 3" xfId="2300" xr:uid="{00000000-0005-0000-0000-000027000000}"/>
    <cellStyle name="Komma 2 2 3 2 2 2 2 4" xfId="1020" xr:uid="{00000000-0005-0000-0000-000008000000}"/>
    <cellStyle name="Komma 2 2 3 2 2 2 2 4 2" xfId="2556" xr:uid="{00000000-0005-0000-0000-000008000000}"/>
    <cellStyle name="Komma 2 2 3 2 2 2 2 5" xfId="1788" xr:uid="{00000000-0005-0000-0000-000008000000}"/>
    <cellStyle name="Komma 2 2 3 2 2 2 3" xfId="380" xr:uid="{00000000-0005-0000-0000-000026000000}"/>
    <cellStyle name="Komma 2 2 3 2 2 2 3 2" xfId="1148" xr:uid="{00000000-0005-0000-0000-000026000000}"/>
    <cellStyle name="Komma 2 2 3 2 2 2 3 2 2" xfId="2684" xr:uid="{00000000-0005-0000-0000-000026000000}"/>
    <cellStyle name="Komma 2 2 3 2 2 2 3 3" xfId="1916" xr:uid="{00000000-0005-0000-0000-000026000000}"/>
    <cellStyle name="Komma 2 2 3 2 2 2 4" xfId="636" xr:uid="{00000000-0005-0000-0000-000026000000}"/>
    <cellStyle name="Komma 2 2 3 2 2 2 4 2" xfId="1404" xr:uid="{00000000-0005-0000-0000-000026000000}"/>
    <cellStyle name="Komma 2 2 3 2 2 2 4 2 2" xfId="2940" xr:uid="{00000000-0005-0000-0000-000026000000}"/>
    <cellStyle name="Komma 2 2 3 2 2 2 4 3" xfId="2172" xr:uid="{00000000-0005-0000-0000-000026000000}"/>
    <cellStyle name="Komma 2 2 3 2 2 2 5" xfId="892" xr:uid="{00000000-0005-0000-0000-000008000000}"/>
    <cellStyle name="Komma 2 2 3 2 2 2 5 2" xfId="2428" xr:uid="{00000000-0005-0000-0000-000008000000}"/>
    <cellStyle name="Komma 2 2 3 2 2 2 6" xfId="1660" xr:uid="{00000000-0005-0000-0000-000008000000}"/>
    <cellStyle name="Komma 2 2 3 2 2 3" xfId="188" xr:uid="{00000000-0005-0000-0000-000008000000}"/>
    <cellStyle name="Komma 2 2 3 2 2 3 2" xfId="444" xr:uid="{00000000-0005-0000-0000-000028000000}"/>
    <cellStyle name="Komma 2 2 3 2 2 3 2 2" xfId="1212" xr:uid="{00000000-0005-0000-0000-000028000000}"/>
    <cellStyle name="Komma 2 2 3 2 2 3 2 2 2" xfId="2748" xr:uid="{00000000-0005-0000-0000-000028000000}"/>
    <cellStyle name="Komma 2 2 3 2 2 3 2 3" xfId="1980" xr:uid="{00000000-0005-0000-0000-000028000000}"/>
    <cellStyle name="Komma 2 2 3 2 2 3 3" xfId="700" xr:uid="{00000000-0005-0000-0000-000028000000}"/>
    <cellStyle name="Komma 2 2 3 2 2 3 3 2" xfId="1468" xr:uid="{00000000-0005-0000-0000-000028000000}"/>
    <cellStyle name="Komma 2 2 3 2 2 3 3 2 2" xfId="3004" xr:uid="{00000000-0005-0000-0000-000028000000}"/>
    <cellStyle name="Komma 2 2 3 2 2 3 3 3" xfId="2236" xr:uid="{00000000-0005-0000-0000-000028000000}"/>
    <cellStyle name="Komma 2 2 3 2 2 3 4" xfId="956" xr:uid="{00000000-0005-0000-0000-000008000000}"/>
    <cellStyle name="Komma 2 2 3 2 2 3 4 2" xfId="2492" xr:uid="{00000000-0005-0000-0000-000008000000}"/>
    <cellStyle name="Komma 2 2 3 2 2 3 5" xfId="1724" xr:uid="{00000000-0005-0000-0000-000008000000}"/>
    <cellStyle name="Komma 2 2 3 2 2 4" xfId="316" xr:uid="{00000000-0005-0000-0000-000025000000}"/>
    <cellStyle name="Komma 2 2 3 2 2 4 2" xfId="1084" xr:uid="{00000000-0005-0000-0000-000025000000}"/>
    <cellStyle name="Komma 2 2 3 2 2 4 2 2" xfId="2620" xr:uid="{00000000-0005-0000-0000-000025000000}"/>
    <cellStyle name="Komma 2 2 3 2 2 4 3" xfId="1852" xr:uid="{00000000-0005-0000-0000-000025000000}"/>
    <cellStyle name="Komma 2 2 3 2 2 5" xfId="572" xr:uid="{00000000-0005-0000-0000-000025000000}"/>
    <cellStyle name="Komma 2 2 3 2 2 5 2" xfId="1340" xr:uid="{00000000-0005-0000-0000-000025000000}"/>
    <cellStyle name="Komma 2 2 3 2 2 5 2 2" xfId="2876" xr:uid="{00000000-0005-0000-0000-000025000000}"/>
    <cellStyle name="Komma 2 2 3 2 2 5 3" xfId="2108" xr:uid="{00000000-0005-0000-0000-000025000000}"/>
    <cellStyle name="Komma 2 2 3 2 2 6" xfId="828" xr:uid="{00000000-0005-0000-0000-000008000000}"/>
    <cellStyle name="Komma 2 2 3 2 2 6 2" xfId="2364" xr:uid="{00000000-0005-0000-0000-000008000000}"/>
    <cellStyle name="Komma 2 2 3 2 2 7" xfId="1596" xr:uid="{00000000-0005-0000-0000-000008000000}"/>
    <cellStyle name="Komma 2 2 3 2 3" xfId="92" xr:uid="{00000000-0005-0000-0000-00002F000000}"/>
    <cellStyle name="Komma 2 2 3 2 3 2" xfId="220" xr:uid="{00000000-0005-0000-0000-00002F000000}"/>
    <cellStyle name="Komma 2 2 3 2 3 2 2" xfId="476" xr:uid="{00000000-0005-0000-0000-00002A000000}"/>
    <cellStyle name="Komma 2 2 3 2 3 2 2 2" xfId="1244" xr:uid="{00000000-0005-0000-0000-00002A000000}"/>
    <cellStyle name="Komma 2 2 3 2 3 2 2 2 2" xfId="2780" xr:uid="{00000000-0005-0000-0000-00002A000000}"/>
    <cellStyle name="Komma 2 2 3 2 3 2 2 3" xfId="2012" xr:uid="{00000000-0005-0000-0000-00002A000000}"/>
    <cellStyle name="Komma 2 2 3 2 3 2 3" xfId="732" xr:uid="{00000000-0005-0000-0000-00002A000000}"/>
    <cellStyle name="Komma 2 2 3 2 3 2 3 2" xfId="1500" xr:uid="{00000000-0005-0000-0000-00002A000000}"/>
    <cellStyle name="Komma 2 2 3 2 3 2 3 2 2" xfId="3036" xr:uid="{00000000-0005-0000-0000-00002A000000}"/>
    <cellStyle name="Komma 2 2 3 2 3 2 3 3" xfId="2268" xr:uid="{00000000-0005-0000-0000-00002A000000}"/>
    <cellStyle name="Komma 2 2 3 2 3 2 4" xfId="988" xr:uid="{00000000-0005-0000-0000-00002F000000}"/>
    <cellStyle name="Komma 2 2 3 2 3 2 4 2" xfId="2524" xr:uid="{00000000-0005-0000-0000-00002F000000}"/>
    <cellStyle name="Komma 2 2 3 2 3 2 5" xfId="1756" xr:uid="{00000000-0005-0000-0000-00002F000000}"/>
    <cellStyle name="Komma 2 2 3 2 3 3" xfId="348" xr:uid="{00000000-0005-0000-0000-000029000000}"/>
    <cellStyle name="Komma 2 2 3 2 3 3 2" xfId="1116" xr:uid="{00000000-0005-0000-0000-000029000000}"/>
    <cellStyle name="Komma 2 2 3 2 3 3 2 2" xfId="2652" xr:uid="{00000000-0005-0000-0000-000029000000}"/>
    <cellStyle name="Komma 2 2 3 2 3 3 3" xfId="1884" xr:uid="{00000000-0005-0000-0000-000029000000}"/>
    <cellStyle name="Komma 2 2 3 2 3 4" xfId="604" xr:uid="{00000000-0005-0000-0000-000029000000}"/>
    <cellStyle name="Komma 2 2 3 2 3 4 2" xfId="1372" xr:uid="{00000000-0005-0000-0000-000029000000}"/>
    <cellStyle name="Komma 2 2 3 2 3 4 2 2" xfId="2908" xr:uid="{00000000-0005-0000-0000-000029000000}"/>
    <cellStyle name="Komma 2 2 3 2 3 4 3" xfId="2140" xr:uid="{00000000-0005-0000-0000-000029000000}"/>
    <cellStyle name="Komma 2 2 3 2 3 5" xfId="860" xr:uid="{00000000-0005-0000-0000-00002F000000}"/>
    <cellStyle name="Komma 2 2 3 2 3 5 2" xfId="2396" xr:uid="{00000000-0005-0000-0000-00002F000000}"/>
    <cellStyle name="Komma 2 2 3 2 3 6" xfId="1628" xr:uid="{00000000-0005-0000-0000-00002F000000}"/>
    <cellStyle name="Komma 2 2 3 2 4" xfId="156" xr:uid="{00000000-0005-0000-0000-00002F000000}"/>
    <cellStyle name="Komma 2 2 3 2 4 2" xfId="412" xr:uid="{00000000-0005-0000-0000-00002B000000}"/>
    <cellStyle name="Komma 2 2 3 2 4 2 2" xfId="1180" xr:uid="{00000000-0005-0000-0000-00002B000000}"/>
    <cellStyle name="Komma 2 2 3 2 4 2 2 2" xfId="2716" xr:uid="{00000000-0005-0000-0000-00002B000000}"/>
    <cellStyle name="Komma 2 2 3 2 4 2 3" xfId="1948" xr:uid="{00000000-0005-0000-0000-00002B000000}"/>
    <cellStyle name="Komma 2 2 3 2 4 3" xfId="668" xr:uid="{00000000-0005-0000-0000-00002B000000}"/>
    <cellStyle name="Komma 2 2 3 2 4 3 2" xfId="1436" xr:uid="{00000000-0005-0000-0000-00002B000000}"/>
    <cellStyle name="Komma 2 2 3 2 4 3 2 2" xfId="2972" xr:uid="{00000000-0005-0000-0000-00002B000000}"/>
    <cellStyle name="Komma 2 2 3 2 4 3 3" xfId="2204" xr:uid="{00000000-0005-0000-0000-00002B000000}"/>
    <cellStyle name="Komma 2 2 3 2 4 4" xfId="924" xr:uid="{00000000-0005-0000-0000-00002F000000}"/>
    <cellStyle name="Komma 2 2 3 2 4 4 2" xfId="2460" xr:uid="{00000000-0005-0000-0000-00002F000000}"/>
    <cellStyle name="Komma 2 2 3 2 4 5" xfId="1692" xr:uid="{00000000-0005-0000-0000-00002F000000}"/>
    <cellStyle name="Komma 2 2 3 2 5" xfId="284" xr:uid="{00000000-0005-0000-0000-000024000000}"/>
    <cellStyle name="Komma 2 2 3 2 5 2" xfId="1052" xr:uid="{00000000-0005-0000-0000-000024000000}"/>
    <cellStyle name="Komma 2 2 3 2 5 2 2" xfId="2588" xr:uid="{00000000-0005-0000-0000-000024000000}"/>
    <cellStyle name="Komma 2 2 3 2 5 3" xfId="1820" xr:uid="{00000000-0005-0000-0000-000024000000}"/>
    <cellStyle name="Komma 2 2 3 2 6" xfId="540" xr:uid="{00000000-0005-0000-0000-000024000000}"/>
    <cellStyle name="Komma 2 2 3 2 6 2" xfId="1308" xr:uid="{00000000-0005-0000-0000-000024000000}"/>
    <cellStyle name="Komma 2 2 3 2 6 2 2" xfId="2844" xr:uid="{00000000-0005-0000-0000-000024000000}"/>
    <cellStyle name="Komma 2 2 3 2 6 3" xfId="2076" xr:uid="{00000000-0005-0000-0000-000024000000}"/>
    <cellStyle name="Komma 2 2 3 2 7" xfId="796" xr:uid="{00000000-0005-0000-0000-00002F000000}"/>
    <cellStyle name="Komma 2 2 3 2 7 2" xfId="2332" xr:uid="{00000000-0005-0000-0000-00002F000000}"/>
    <cellStyle name="Komma 2 2 3 2 8" xfId="1564" xr:uid="{00000000-0005-0000-0000-00002F000000}"/>
    <cellStyle name="Komma 2 2 3 3" xfId="44" xr:uid="{00000000-0005-0000-0000-000007000000}"/>
    <cellStyle name="Komma 2 2 3 3 2" xfId="108" xr:uid="{00000000-0005-0000-0000-000007000000}"/>
    <cellStyle name="Komma 2 2 3 3 2 2" xfId="236" xr:uid="{00000000-0005-0000-0000-000007000000}"/>
    <cellStyle name="Komma 2 2 3 3 2 2 2" xfId="492" xr:uid="{00000000-0005-0000-0000-00002E000000}"/>
    <cellStyle name="Komma 2 2 3 3 2 2 2 2" xfId="1260" xr:uid="{00000000-0005-0000-0000-00002E000000}"/>
    <cellStyle name="Komma 2 2 3 3 2 2 2 2 2" xfId="2796" xr:uid="{00000000-0005-0000-0000-00002E000000}"/>
    <cellStyle name="Komma 2 2 3 3 2 2 2 3" xfId="2028" xr:uid="{00000000-0005-0000-0000-00002E000000}"/>
    <cellStyle name="Komma 2 2 3 3 2 2 3" xfId="748" xr:uid="{00000000-0005-0000-0000-00002E000000}"/>
    <cellStyle name="Komma 2 2 3 3 2 2 3 2" xfId="1516" xr:uid="{00000000-0005-0000-0000-00002E000000}"/>
    <cellStyle name="Komma 2 2 3 3 2 2 3 2 2" xfId="3052" xr:uid="{00000000-0005-0000-0000-00002E000000}"/>
    <cellStyle name="Komma 2 2 3 3 2 2 3 3" xfId="2284" xr:uid="{00000000-0005-0000-0000-00002E000000}"/>
    <cellStyle name="Komma 2 2 3 3 2 2 4" xfId="1004" xr:uid="{00000000-0005-0000-0000-000007000000}"/>
    <cellStyle name="Komma 2 2 3 3 2 2 4 2" xfId="2540" xr:uid="{00000000-0005-0000-0000-000007000000}"/>
    <cellStyle name="Komma 2 2 3 3 2 2 5" xfId="1772" xr:uid="{00000000-0005-0000-0000-000007000000}"/>
    <cellStyle name="Komma 2 2 3 3 2 3" xfId="364" xr:uid="{00000000-0005-0000-0000-00002D000000}"/>
    <cellStyle name="Komma 2 2 3 3 2 3 2" xfId="1132" xr:uid="{00000000-0005-0000-0000-00002D000000}"/>
    <cellStyle name="Komma 2 2 3 3 2 3 2 2" xfId="2668" xr:uid="{00000000-0005-0000-0000-00002D000000}"/>
    <cellStyle name="Komma 2 2 3 3 2 3 3" xfId="1900" xr:uid="{00000000-0005-0000-0000-00002D000000}"/>
    <cellStyle name="Komma 2 2 3 3 2 4" xfId="620" xr:uid="{00000000-0005-0000-0000-00002D000000}"/>
    <cellStyle name="Komma 2 2 3 3 2 4 2" xfId="1388" xr:uid="{00000000-0005-0000-0000-00002D000000}"/>
    <cellStyle name="Komma 2 2 3 3 2 4 2 2" xfId="2924" xr:uid="{00000000-0005-0000-0000-00002D000000}"/>
    <cellStyle name="Komma 2 2 3 3 2 4 3" xfId="2156" xr:uid="{00000000-0005-0000-0000-00002D000000}"/>
    <cellStyle name="Komma 2 2 3 3 2 5" xfId="876" xr:uid="{00000000-0005-0000-0000-000007000000}"/>
    <cellStyle name="Komma 2 2 3 3 2 5 2" xfId="2412" xr:uid="{00000000-0005-0000-0000-000007000000}"/>
    <cellStyle name="Komma 2 2 3 3 2 6" xfId="1644" xr:uid="{00000000-0005-0000-0000-000007000000}"/>
    <cellStyle name="Komma 2 2 3 3 3" xfId="172" xr:uid="{00000000-0005-0000-0000-000007000000}"/>
    <cellStyle name="Komma 2 2 3 3 3 2" xfId="428" xr:uid="{00000000-0005-0000-0000-00002F000000}"/>
    <cellStyle name="Komma 2 2 3 3 3 2 2" xfId="1196" xr:uid="{00000000-0005-0000-0000-00002F000000}"/>
    <cellStyle name="Komma 2 2 3 3 3 2 2 2" xfId="2732" xr:uid="{00000000-0005-0000-0000-00002F000000}"/>
    <cellStyle name="Komma 2 2 3 3 3 2 3" xfId="1964" xr:uid="{00000000-0005-0000-0000-00002F000000}"/>
    <cellStyle name="Komma 2 2 3 3 3 3" xfId="684" xr:uid="{00000000-0005-0000-0000-00002F000000}"/>
    <cellStyle name="Komma 2 2 3 3 3 3 2" xfId="1452" xr:uid="{00000000-0005-0000-0000-00002F000000}"/>
    <cellStyle name="Komma 2 2 3 3 3 3 2 2" xfId="2988" xr:uid="{00000000-0005-0000-0000-00002F000000}"/>
    <cellStyle name="Komma 2 2 3 3 3 3 3" xfId="2220" xr:uid="{00000000-0005-0000-0000-00002F000000}"/>
    <cellStyle name="Komma 2 2 3 3 3 4" xfId="940" xr:uid="{00000000-0005-0000-0000-000007000000}"/>
    <cellStyle name="Komma 2 2 3 3 3 4 2" xfId="2476" xr:uid="{00000000-0005-0000-0000-000007000000}"/>
    <cellStyle name="Komma 2 2 3 3 3 5" xfId="1708" xr:uid="{00000000-0005-0000-0000-000007000000}"/>
    <cellStyle name="Komma 2 2 3 3 4" xfId="300" xr:uid="{00000000-0005-0000-0000-00002C000000}"/>
    <cellStyle name="Komma 2 2 3 3 4 2" xfId="1068" xr:uid="{00000000-0005-0000-0000-00002C000000}"/>
    <cellStyle name="Komma 2 2 3 3 4 2 2" xfId="2604" xr:uid="{00000000-0005-0000-0000-00002C000000}"/>
    <cellStyle name="Komma 2 2 3 3 4 3" xfId="1836" xr:uid="{00000000-0005-0000-0000-00002C000000}"/>
    <cellStyle name="Komma 2 2 3 3 5" xfId="556" xr:uid="{00000000-0005-0000-0000-00002C000000}"/>
    <cellStyle name="Komma 2 2 3 3 5 2" xfId="1324" xr:uid="{00000000-0005-0000-0000-00002C000000}"/>
    <cellStyle name="Komma 2 2 3 3 5 2 2" xfId="2860" xr:uid="{00000000-0005-0000-0000-00002C000000}"/>
    <cellStyle name="Komma 2 2 3 3 5 3" xfId="2092" xr:uid="{00000000-0005-0000-0000-00002C000000}"/>
    <cellStyle name="Komma 2 2 3 3 6" xfId="812" xr:uid="{00000000-0005-0000-0000-000007000000}"/>
    <cellStyle name="Komma 2 2 3 3 6 2" xfId="2348" xr:uid="{00000000-0005-0000-0000-000007000000}"/>
    <cellStyle name="Komma 2 2 3 3 7" xfId="1580" xr:uid="{00000000-0005-0000-0000-000007000000}"/>
    <cellStyle name="Komma 2 2 3 4" xfId="76" xr:uid="{00000000-0005-0000-0000-00002F000000}"/>
    <cellStyle name="Komma 2 2 3 4 2" xfId="204" xr:uid="{00000000-0005-0000-0000-00002F000000}"/>
    <cellStyle name="Komma 2 2 3 4 2 2" xfId="460" xr:uid="{00000000-0005-0000-0000-000031000000}"/>
    <cellStyle name="Komma 2 2 3 4 2 2 2" xfId="1228" xr:uid="{00000000-0005-0000-0000-000031000000}"/>
    <cellStyle name="Komma 2 2 3 4 2 2 2 2" xfId="2764" xr:uid="{00000000-0005-0000-0000-000031000000}"/>
    <cellStyle name="Komma 2 2 3 4 2 2 3" xfId="1996" xr:uid="{00000000-0005-0000-0000-000031000000}"/>
    <cellStyle name="Komma 2 2 3 4 2 3" xfId="716" xr:uid="{00000000-0005-0000-0000-000031000000}"/>
    <cellStyle name="Komma 2 2 3 4 2 3 2" xfId="1484" xr:uid="{00000000-0005-0000-0000-000031000000}"/>
    <cellStyle name="Komma 2 2 3 4 2 3 2 2" xfId="3020" xr:uid="{00000000-0005-0000-0000-000031000000}"/>
    <cellStyle name="Komma 2 2 3 4 2 3 3" xfId="2252" xr:uid="{00000000-0005-0000-0000-000031000000}"/>
    <cellStyle name="Komma 2 2 3 4 2 4" xfId="972" xr:uid="{00000000-0005-0000-0000-00002F000000}"/>
    <cellStyle name="Komma 2 2 3 4 2 4 2" xfId="2508" xr:uid="{00000000-0005-0000-0000-00002F000000}"/>
    <cellStyle name="Komma 2 2 3 4 2 5" xfId="1740" xr:uid="{00000000-0005-0000-0000-00002F000000}"/>
    <cellStyle name="Komma 2 2 3 4 3" xfId="332" xr:uid="{00000000-0005-0000-0000-000030000000}"/>
    <cellStyle name="Komma 2 2 3 4 3 2" xfId="1100" xr:uid="{00000000-0005-0000-0000-000030000000}"/>
    <cellStyle name="Komma 2 2 3 4 3 2 2" xfId="2636" xr:uid="{00000000-0005-0000-0000-000030000000}"/>
    <cellStyle name="Komma 2 2 3 4 3 3" xfId="1868" xr:uid="{00000000-0005-0000-0000-000030000000}"/>
    <cellStyle name="Komma 2 2 3 4 4" xfId="588" xr:uid="{00000000-0005-0000-0000-000030000000}"/>
    <cellStyle name="Komma 2 2 3 4 4 2" xfId="1356" xr:uid="{00000000-0005-0000-0000-000030000000}"/>
    <cellStyle name="Komma 2 2 3 4 4 2 2" xfId="2892" xr:uid="{00000000-0005-0000-0000-000030000000}"/>
    <cellStyle name="Komma 2 2 3 4 4 3" xfId="2124" xr:uid="{00000000-0005-0000-0000-000030000000}"/>
    <cellStyle name="Komma 2 2 3 4 5" xfId="844" xr:uid="{00000000-0005-0000-0000-00002F000000}"/>
    <cellStyle name="Komma 2 2 3 4 5 2" xfId="2380" xr:uid="{00000000-0005-0000-0000-00002F000000}"/>
    <cellStyle name="Komma 2 2 3 4 6" xfId="1612" xr:uid="{00000000-0005-0000-0000-00002F000000}"/>
    <cellStyle name="Komma 2 2 3 5" xfId="140" xr:uid="{00000000-0005-0000-0000-00002F000000}"/>
    <cellStyle name="Komma 2 2 3 5 2" xfId="396" xr:uid="{00000000-0005-0000-0000-000032000000}"/>
    <cellStyle name="Komma 2 2 3 5 2 2" xfId="1164" xr:uid="{00000000-0005-0000-0000-000032000000}"/>
    <cellStyle name="Komma 2 2 3 5 2 2 2" xfId="2700" xr:uid="{00000000-0005-0000-0000-000032000000}"/>
    <cellStyle name="Komma 2 2 3 5 2 3" xfId="1932" xr:uid="{00000000-0005-0000-0000-000032000000}"/>
    <cellStyle name="Komma 2 2 3 5 3" xfId="652" xr:uid="{00000000-0005-0000-0000-000032000000}"/>
    <cellStyle name="Komma 2 2 3 5 3 2" xfId="1420" xr:uid="{00000000-0005-0000-0000-000032000000}"/>
    <cellStyle name="Komma 2 2 3 5 3 2 2" xfId="2956" xr:uid="{00000000-0005-0000-0000-000032000000}"/>
    <cellStyle name="Komma 2 2 3 5 3 3" xfId="2188" xr:uid="{00000000-0005-0000-0000-000032000000}"/>
    <cellStyle name="Komma 2 2 3 5 4" xfId="908" xr:uid="{00000000-0005-0000-0000-00002F000000}"/>
    <cellStyle name="Komma 2 2 3 5 4 2" xfId="2444" xr:uid="{00000000-0005-0000-0000-00002F000000}"/>
    <cellStyle name="Komma 2 2 3 5 5" xfId="1676" xr:uid="{00000000-0005-0000-0000-00002F000000}"/>
    <cellStyle name="Komma 2 2 3 6" xfId="268" xr:uid="{00000000-0005-0000-0000-000023000000}"/>
    <cellStyle name="Komma 2 2 3 6 2" xfId="1036" xr:uid="{00000000-0005-0000-0000-000023000000}"/>
    <cellStyle name="Komma 2 2 3 6 2 2" xfId="2572" xr:uid="{00000000-0005-0000-0000-000023000000}"/>
    <cellStyle name="Komma 2 2 3 6 3" xfId="1804" xr:uid="{00000000-0005-0000-0000-000023000000}"/>
    <cellStyle name="Komma 2 2 3 7" xfId="524" xr:uid="{00000000-0005-0000-0000-000023000000}"/>
    <cellStyle name="Komma 2 2 3 7 2" xfId="1292" xr:uid="{00000000-0005-0000-0000-000023000000}"/>
    <cellStyle name="Komma 2 2 3 7 2 2" xfId="2828" xr:uid="{00000000-0005-0000-0000-000023000000}"/>
    <cellStyle name="Komma 2 2 3 7 3" xfId="2060" xr:uid="{00000000-0005-0000-0000-000023000000}"/>
    <cellStyle name="Komma 2 2 3 8" xfId="780" xr:uid="{00000000-0005-0000-0000-00002F000000}"/>
    <cellStyle name="Komma 2 2 3 8 2" xfId="2316" xr:uid="{00000000-0005-0000-0000-00002F000000}"/>
    <cellStyle name="Komma 2 2 3 9" xfId="1548" xr:uid="{00000000-0005-0000-0000-00002F000000}"/>
    <cellStyle name="Komma 2 2 4" xfId="20" xr:uid="{00000000-0005-0000-0000-00002F000000}"/>
    <cellStyle name="Komma 2 2 4 2" xfId="52" xr:uid="{00000000-0005-0000-0000-000009000000}"/>
    <cellStyle name="Komma 2 2 4 2 2" xfId="116" xr:uid="{00000000-0005-0000-0000-000009000000}"/>
    <cellStyle name="Komma 2 2 4 2 2 2" xfId="244" xr:uid="{00000000-0005-0000-0000-000009000000}"/>
    <cellStyle name="Komma 2 2 4 2 2 2 2" xfId="500" xr:uid="{00000000-0005-0000-0000-000036000000}"/>
    <cellStyle name="Komma 2 2 4 2 2 2 2 2" xfId="1268" xr:uid="{00000000-0005-0000-0000-000036000000}"/>
    <cellStyle name="Komma 2 2 4 2 2 2 2 2 2" xfId="2804" xr:uid="{00000000-0005-0000-0000-000036000000}"/>
    <cellStyle name="Komma 2 2 4 2 2 2 2 3" xfId="2036" xr:uid="{00000000-0005-0000-0000-000036000000}"/>
    <cellStyle name="Komma 2 2 4 2 2 2 3" xfId="756" xr:uid="{00000000-0005-0000-0000-000036000000}"/>
    <cellStyle name="Komma 2 2 4 2 2 2 3 2" xfId="1524" xr:uid="{00000000-0005-0000-0000-000036000000}"/>
    <cellStyle name="Komma 2 2 4 2 2 2 3 2 2" xfId="3060" xr:uid="{00000000-0005-0000-0000-000036000000}"/>
    <cellStyle name="Komma 2 2 4 2 2 2 3 3" xfId="2292" xr:uid="{00000000-0005-0000-0000-000036000000}"/>
    <cellStyle name="Komma 2 2 4 2 2 2 4" xfId="1012" xr:uid="{00000000-0005-0000-0000-000009000000}"/>
    <cellStyle name="Komma 2 2 4 2 2 2 4 2" xfId="2548" xr:uid="{00000000-0005-0000-0000-000009000000}"/>
    <cellStyle name="Komma 2 2 4 2 2 2 5" xfId="1780" xr:uid="{00000000-0005-0000-0000-000009000000}"/>
    <cellStyle name="Komma 2 2 4 2 2 3" xfId="372" xr:uid="{00000000-0005-0000-0000-000035000000}"/>
    <cellStyle name="Komma 2 2 4 2 2 3 2" xfId="1140" xr:uid="{00000000-0005-0000-0000-000035000000}"/>
    <cellStyle name="Komma 2 2 4 2 2 3 2 2" xfId="2676" xr:uid="{00000000-0005-0000-0000-000035000000}"/>
    <cellStyle name="Komma 2 2 4 2 2 3 3" xfId="1908" xr:uid="{00000000-0005-0000-0000-000035000000}"/>
    <cellStyle name="Komma 2 2 4 2 2 4" xfId="628" xr:uid="{00000000-0005-0000-0000-000035000000}"/>
    <cellStyle name="Komma 2 2 4 2 2 4 2" xfId="1396" xr:uid="{00000000-0005-0000-0000-000035000000}"/>
    <cellStyle name="Komma 2 2 4 2 2 4 2 2" xfId="2932" xr:uid="{00000000-0005-0000-0000-000035000000}"/>
    <cellStyle name="Komma 2 2 4 2 2 4 3" xfId="2164" xr:uid="{00000000-0005-0000-0000-000035000000}"/>
    <cellStyle name="Komma 2 2 4 2 2 5" xfId="884" xr:uid="{00000000-0005-0000-0000-000009000000}"/>
    <cellStyle name="Komma 2 2 4 2 2 5 2" xfId="2420" xr:uid="{00000000-0005-0000-0000-000009000000}"/>
    <cellStyle name="Komma 2 2 4 2 2 6" xfId="1652" xr:uid="{00000000-0005-0000-0000-000009000000}"/>
    <cellStyle name="Komma 2 2 4 2 3" xfId="180" xr:uid="{00000000-0005-0000-0000-000009000000}"/>
    <cellStyle name="Komma 2 2 4 2 3 2" xfId="436" xr:uid="{00000000-0005-0000-0000-000037000000}"/>
    <cellStyle name="Komma 2 2 4 2 3 2 2" xfId="1204" xr:uid="{00000000-0005-0000-0000-000037000000}"/>
    <cellStyle name="Komma 2 2 4 2 3 2 2 2" xfId="2740" xr:uid="{00000000-0005-0000-0000-000037000000}"/>
    <cellStyle name="Komma 2 2 4 2 3 2 3" xfId="1972" xr:uid="{00000000-0005-0000-0000-000037000000}"/>
    <cellStyle name="Komma 2 2 4 2 3 3" xfId="692" xr:uid="{00000000-0005-0000-0000-000037000000}"/>
    <cellStyle name="Komma 2 2 4 2 3 3 2" xfId="1460" xr:uid="{00000000-0005-0000-0000-000037000000}"/>
    <cellStyle name="Komma 2 2 4 2 3 3 2 2" xfId="2996" xr:uid="{00000000-0005-0000-0000-000037000000}"/>
    <cellStyle name="Komma 2 2 4 2 3 3 3" xfId="2228" xr:uid="{00000000-0005-0000-0000-000037000000}"/>
    <cellStyle name="Komma 2 2 4 2 3 4" xfId="948" xr:uid="{00000000-0005-0000-0000-000009000000}"/>
    <cellStyle name="Komma 2 2 4 2 3 4 2" xfId="2484" xr:uid="{00000000-0005-0000-0000-000009000000}"/>
    <cellStyle name="Komma 2 2 4 2 3 5" xfId="1716" xr:uid="{00000000-0005-0000-0000-000009000000}"/>
    <cellStyle name="Komma 2 2 4 2 4" xfId="308" xr:uid="{00000000-0005-0000-0000-000034000000}"/>
    <cellStyle name="Komma 2 2 4 2 4 2" xfId="1076" xr:uid="{00000000-0005-0000-0000-000034000000}"/>
    <cellStyle name="Komma 2 2 4 2 4 2 2" xfId="2612" xr:uid="{00000000-0005-0000-0000-000034000000}"/>
    <cellStyle name="Komma 2 2 4 2 4 3" xfId="1844" xr:uid="{00000000-0005-0000-0000-000034000000}"/>
    <cellStyle name="Komma 2 2 4 2 5" xfId="564" xr:uid="{00000000-0005-0000-0000-000034000000}"/>
    <cellStyle name="Komma 2 2 4 2 5 2" xfId="1332" xr:uid="{00000000-0005-0000-0000-000034000000}"/>
    <cellStyle name="Komma 2 2 4 2 5 2 2" xfId="2868" xr:uid="{00000000-0005-0000-0000-000034000000}"/>
    <cellStyle name="Komma 2 2 4 2 5 3" xfId="2100" xr:uid="{00000000-0005-0000-0000-000034000000}"/>
    <cellStyle name="Komma 2 2 4 2 6" xfId="820" xr:uid="{00000000-0005-0000-0000-000009000000}"/>
    <cellStyle name="Komma 2 2 4 2 6 2" xfId="2356" xr:uid="{00000000-0005-0000-0000-000009000000}"/>
    <cellStyle name="Komma 2 2 4 2 7" xfId="1588" xr:uid="{00000000-0005-0000-0000-000009000000}"/>
    <cellStyle name="Komma 2 2 4 3" xfId="84" xr:uid="{00000000-0005-0000-0000-00002F000000}"/>
    <cellStyle name="Komma 2 2 4 3 2" xfId="212" xr:uid="{00000000-0005-0000-0000-00002F000000}"/>
    <cellStyle name="Komma 2 2 4 3 2 2" xfId="468" xr:uid="{00000000-0005-0000-0000-000039000000}"/>
    <cellStyle name="Komma 2 2 4 3 2 2 2" xfId="1236" xr:uid="{00000000-0005-0000-0000-000039000000}"/>
    <cellStyle name="Komma 2 2 4 3 2 2 2 2" xfId="2772" xr:uid="{00000000-0005-0000-0000-000039000000}"/>
    <cellStyle name="Komma 2 2 4 3 2 2 3" xfId="2004" xr:uid="{00000000-0005-0000-0000-000039000000}"/>
    <cellStyle name="Komma 2 2 4 3 2 3" xfId="724" xr:uid="{00000000-0005-0000-0000-000039000000}"/>
    <cellStyle name="Komma 2 2 4 3 2 3 2" xfId="1492" xr:uid="{00000000-0005-0000-0000-000039000000}"/>
    <cellStyle name="Komma 2 2 4 3 2 3 2 2" xfId="3028" xr:uid="{00000000-0005-0000-0000-000039000000}"/>
    <cellStyle name="Komma 2 2 4 3 2 3 3" xfId="2260" xr:uid="{00000000-0005-0000-0000-000039000000}"/>
    <cellStyle name="Komma 2 2 4 3 2 4" xfId="980" xr:uid="{00000000-0005-0000-0000-00002F000000}"/>
    <cellStyle name="Komma 2 2 4 3 2 4 2" xfId="2516" xr:uid="{00000000-0005-0000-0000-00002F000000}"/>
    <cellStyle name="Komma 2 2 4 3 2 5" xfId="1748" xr:uid="{00000000-0005-0000-0000-00002F000000}"/>
    <cellStyle name="Komma 2 2 4 3 3" xfId="340" xr:uid="{00000000-0005-0000-0000-000038000000}"/>
    <cellStyle name="Komma 2 2 4 3 3 2" xfId="1108" xr:uid="{00000000-0005-0000-0000-000038000000}"/>
    <cellStyle name="Komma 2 2 4 3 3 2 2" xfId="2644" xr:uid="{00000000-0005-0000-0000-000038000000}"/>
    <cellStyle name="Komma 2 2 4 3 3 3" xfId="1876" xr:uid="{00000000-0005-0000-0000-000038000000}"/>
    <cellStyle name="Komma 2 2 4 3 4" xfId="596" xr:uid="{00000000-0005-0000-0000-000038000000}"/>
    <cellStyle name="Komma 2 2 4 3 4 2" xfId="1364" xr:uid="{00000000-0005-0000-0000-000038000000}"/>
    <cellStyle name="Komma 2 2 4 3 4 2 2" xfId="2900" xr:uid="{00000000-0005-0000-0000-000038000000}"/>
    <cellStyle name="Komma 2 2 4 3 4 3" xfId="2132" xr:uid="{00000000-0005-0000-0000-000038000000}"/>
    <cellStyle name="Komma 2 2 4 3 5" xfId="852" xr:uid="{00000000-0005-0000-0000-00002F000000}"/>
    <cellStyle name="Komma 2 2 4 3 5 2" xfId="2388" xr:uid="{00000000-0005-0000-0000-00002F000000}"/>
    <cellStyle name="Komma 2 2 4 3 6" xfId="1620" xr:uid="{00000000-0005-0000-0000-00002F000000}"/>
    <cellStyle name="Komma 2 2 4 4" xfId="148" xr:uid="{00000000-0005-0000-0000-00002F000000}"/>
    <cellStyle name="Komma 2 2 4 4 2" xfId="404" xr:uid="{00000000-0005-0000-0000-00003A000000}"/>
    <cellStyle name="Komma 2 2 4 4 2 2" xfId="1172" xr:uid="{00000000-0005-0000-0000-00003A000000}"/>
    <cellStyle name="Komma 2 2 4 4 2 2 2" xfId="2708" xr:uid="{00000000-0005-0000-0000-00003A000000}"/>
    <cellStyle name="Komma 2 2 4 4 2 3" xfId="1940" xr:uid="{00000000-0005-0000-0000-00003A000000}"/>
    <cellStyle name="Komma 2 2 4 4 3" xfId="660" xr:uid="{00000000-0005-0000-0000-00003A000000}"/>
    <cellStyle name="Komma 2 2 4 4 3 2" xfId="1428" xr:uid="{00000000-0005-0000-0000-00003A000000}"/>
    <cellStyle name="Komma 2 2 4 4 3 2 2" xfId="2964" xr:uid="{00000000-0005-0000-0000-00003A000000}"/>
    <cellStyle name="Komma 2 2 4 4 3 3" xfId="2196" xr:uid="{00000000-0005-0000-0000-00003A000000}"/>
    <cellStyle name="Komma 2 2 4 4 4" xfId="916" xr:uid="{00000000-0005-0000-0000-00002F000000}"/>
    <cellStyle name="Komma 2 2 4 4 4 2" xfId="2452" xr:uid="{00000000-0005-0000-0000-00002F000000}"/>
    <cellStyle name="Komma 2 2 4 4 5" xfId="1684" xr:uid="{00000000-0005-0000-0000-00002F000000}"/>
    <cellStyle name="Komma 2 2 4 5" xfId="276" xr:uid="{00000000-0005-0000-0000-000033000000}"/>
    <cellStyle name="Komma 2 2 4 5 2" xfId="1044" xr:uid="{00000000-0005-0000-0000-000033000000}"/>
    <cellStyle name="Komma 2 2 4 5 2 2" xfId="2580" xr:uid="{00000000-0005-0000-0000-000033000000}"/>
    <cellStyle name="Komma 2 2 4 5 3" xfId="1812" xr:uid="{00000000-0005-0000-0000-000033000000}"/>
    <cellStyle name="Komma 2 2 4 6" xfId="532" xr:uid="{00000000-0005-0000-0000-000033000000}"/>
    <cellStyle name="Komma 2 2 4 6 2" xfId="1300" xr:uid="{00000000-0005-0000-0000-000033000000}"/>
    <cellStyle name="Komma 2 2 4 6 2 2" xfId="2836" xr:uid="{00000000-0005-0000-0000-000033000000}"/>
    <cellStyle name="Komma 2 2 4 6 3" xfId="2068" xr:uid="{00000000-0005-0000-0000-000033000000}"/>
    <cellStyle name="Komma 2 2 4 7" xfId="788" xr:uid="{00000000-0005-0000-0000-00002F000000}"/>
    <cellStyle name="Komma 2 2 4 7 2" xfId="2324" xr:uid="{00000000-0005-0000-0000-00002F000000}"/>
    <cellStyle name="Komma 2 2 4 8" xfId="1556" xr:uid="{00000000-0005-0000-0000-00002F000000}"/>
    <cellStyle name="Komma 2 2 5" xfId="36" xr:uid="{00000000-0005-0000-0000-000002000000}"/>
    <cellStyle name="Komma 2 2 5 2" xfId="100" xr:uid="{00000000-0005-0000-0000-000002000000}"/>
    <cellStyle name="Komma 2 2 5 2 2" xfId="228" xr:uid="{00000000-0005-0000-0000-000002000000}"/>
    <cellStyle name="Komma 2 2 5 2 2 2" xfId="484" xr:uid="{00000000-0005-0000-0000-00003D000000}"/>
    <cellStyle name="Komma 2 2 5 2 2 2 2" xfId="1252" xr:uid="{00000000-0005-0000-0000-00003D000000}"/>
    <cellStyle name="Komma 2 2 5 2 2 2 2 2" xfId="2788" xr:uid="{00000000-0005-0000-0000-00003D000000}"/>
    <cellStyle name="Komma 2 2 5 2 2 2 3" xfId="2020" xr:uid="{00000000-0005-0000-0000-00003D000000}"/>
    <cellStyle name="Komma 2 2 5 2 2 3" xfId="740" xr:uid="{00000000-0005-0000-0000-00003D000000}"/>
    <cellStyle name="Komma 2 2 5 2 2 3 2" xfId="1508" xr:uid="{00000000-0005-0000-0000-00003D000000}"/>
    <cellStyle name="Komma 2 2 5 2 2 3 2 2" xfId="3044" xr:uid="{00000000-0005-0000-0000-00003D000000}"/>
    <cellStyle name="Komma 2 2 5 2 2 3 3" xfId="2276" xr:uid="{00000000-0005-0000-0000-00003D000000}"/>
    <cellStyle name="Komma 2 2 5 2 2 4" xfId="996" xr:uid="{00000000-0005-0000-0000-000002000000}"/>
    <cellStyle name="Komma 2 2 5 2 2 4 2" xfId="2532" xr:uid="{00000000-0005-0000-0000-000002000000}"/>
    <cellStyle name="Komma 2 2 5 2 2 5" xfId="1764" xr:uid="{00000000-0005-0000-0000-000002000000}"/>
    <cellStyle name="Komma 2 2 5 2 3" xfId="356" xr:uid="{00000000-0005-0000-0000-00003C000000}"/>
    <cellStyle name="Komma 2 2 5 2 3 2" xfId="1124" xr:uid="{00000000-0005-0000-0000-00003C000000}"/>
    <cellStyle name="Komma 2 2 5 2 3 2 2" xfId="2660" xr:uid="{00000000-0005-0000-0000-00003C000000}"/>
    <cellStyle name="Komma 2 2 5 2 3 3" xfId="1892" xr:uid="{00000000-0005-0000-0000-00003C000000}"/>
    <cellStyle name="Komma 2 2 5 2 4" xfId="612" xr:uid="{00000000-0005-0000-0000-00003C000000}"/>
    <cellStyle name="Komma 2 2 5 2 4 2" xfId="1380" xr:uid="{00000000-0005-0000-0000-00003C000000}"/>
    <cellStyle name="Komma 2 2 5 2 4 2 2" xfId="2916" xr:uid="{00000000-0005-0000-0000-00003C000000}"/>
    <cellStyle name="Komma 2 2 5 2 4 3" xfId="2148" xr:uid="{00000000-0005-0000-0000-00003C000000}"/>
    <cellStyle name="Komma 2 2 5 2 5" xfId="868" xr:uid="{00000000-0005-0000-0000-000002000000}"/>
    <cellStyle name="Komma 2 2 5 2 5 2" xfId="2404" xr:uid="{00000000-0005-0000-0000-000002000000}"/>
    <cellStyle name="Komma 2 2 5 2 6" xfId="1636" xr:uid="{00000000-0005-0000-0000-000002000000}"/>
    <cellStyle name="Komma 2 2 5 3" xfId="164" xr:uid="{00000000-0005-0000-0000-000002000000}"/>
    <cellStyle name="Komma 2 2 5 3 2" xfId="420" xr:uid="{00000000-0005-0000-0000-00003E000000}"/>
    <cellStyle name="Komma 2 2 5 3 2 2" xfId="1188" xr:uid="{00000000-0005-0000-0000-00003E000000}"/>
    <cellStyle name="Komma 2 2 5 3 2 2 2" xfId="2724" xr:uid="{00000000-0005-0000-0000-00003E000000}"/>
    <cellStyle name="Komma 2 2 5 3 2 3" xfId="1956" xr:uid="{00000000-0005-0000-0000-00003E000000}"/>
    <cellStyle name="Komma 2 2 5 3 3" xfId="676" xr:uid="{00000000-0005-0000-0000-00003E000000}"/>
    <cellStyle name="Komma 2 2 5 3 3 2" xfId="1444" xr:uid="{00000000-0005-0000-0000-00003E000000}"/>
    <cellStyle name="Komma 2 2 5 3 3 2 2" xfId="2980" xr:uid="{00000000-0005-0000-0000-00003E000000}"/>
    <cellStyle name="Komma 2 2 5 3 3 3" xfId="2212" xr:uid="{00000000-0005-0000-0000-00003E000000}"/>
    <cellStyle name="Komma 2 2 5 3 4" xfId="932" xr:uid="{00000000-0005-0000-0000-000002000000}"/>
    <cellStyle name="Komma 2 2 5 3 4 2" xfId="2468" xr:uid="{00000000-0005-0000-0000-000002000000}"/>
    <cellStyle name="Komma 2 2 5 3 5" xfId="1700" xr:uid="{00000000-0005-0000-0000-000002000000}"/>
    <cellStyle name="Komma 2 2 5 4" xfId="292" xr:uid="{00000000-0005-0000-0000-00003B000000}"/>
    <cellStyle name="Komma 2 2 5 4 2" xfId="1060" xr:uid="{00000000-0005-0000-0000-00003B000000}"/>
    <cellStyle name="Komma 2 2 5 4 2 2" xfId="2596" xr:uid="{00000000-0005-0000-0000-00003B000000}"/>
    <cellStyle name="Komma 2 2 5 4 3" xfId="1828" xr:uid="{00000000-0005-0000-0000-00003B000000}"/>
    <cellStyle name="Komma 2 2 5 5" xfId="548" xr:uid="{00000000-0005-0000-0000-00003B000000}"/>
    <cellStyle name="Komma 2 2 5 5 2" xfId="1316" xr:uid="{00000000-0005-0000-0000-00003B000000}"/>
    <cellStyle name="Komma 2 2 5 5 2 2" xfId="2852" xr:uid="{00000000-0005-0000-0000-00003B000000}"/>
    <cellStyle name="Komma 2 2 5 5 3" xfId="2084" xr:uid="{00000000-0005-0000-0000-00003B000000}"/>
    <cellStyle name="Komma 2 2 5 6" xfId="804" xr:uid="{00000000-0005-0000-0000-000002000000}"/>
    <cellStyle name="Komma 2 2 5 6 2" xfId="2340" xr:uid="{00000000-0005-0000-0000-000002000000}"/>
    <cellStyle name="Komma 2 2 5 7" xfId="1572" xr:uid="{00000000-0005-0000-0000-000002000000}"/>
    <cellStyle name="Komma 2 2 6" xfId="68" xr:uid="{00000000-0005-0000-0000-00002F000000}"/>
    <cellStyle name="Komma 2 2 6 2" xfId="196" xr:uid="{00000000-0005-0000-0000-00002F000000}"/>
    <cellStyle name="Komma 2 2 6 2 2" xfId="452" xr:uid="{00000000-0005-0000-0000-000040000000}"/>
    <cellStyle name="Komma 2 2 6 2 2 2" xfId="1220" xr:uid="{00000000-0005-0000-0000-000040000000}"/>
    <cellStyle name="Komma 2 2 6 2 2 2 2" xfId="2756" xr:uid="{00000000-0005-0000-0000-000040000000}"/>
    <cellStyle name="Komma 2 2 6 2 2 3" xfId="1988" xr:uid="{00000000-0005-0000-0000-000040000000}"/>
    <cellStyle name="Komma 2 2 6 2 3" xfId="708" xr:uid="{00000000-0005-0000-0000-000040000000}"/>
    <cellStyle name="Komma 2 2 6 2 3 2" xfId="1476" xr:uid="{00000000-0005-0000-0000-000040000000}"/>
    <cellStyle name="Komma 2 2 6 2 3 2 2" xfId="3012" xr:uid="{00000000-0005-0000-0000-000040000000}"/>
    <cellStyle name="Komma 2 2 6 2 3 3" xfId="2244" xr:uid="{00000000-0005-0000-0000-000040000000}"/>
    <cellStyle name="Komma 2 2 6 2 4" xfId="964" xr:uid="{00000000-0005-0000-0000-00002F000000}"/>
    <cellStyle name="Komma 2 2 6 2 4 2" xfId="2500" xr:uid="{00000000-0005-0000-0000-00002F000000}"/>
    <cellStyle name="Komma 2 2 6 2 5" xfId="1732" xr:uid="{00000000-0005-0000-0000-00002F000000}"/>
    <cellStyle name="Komma 2 2 6 3" xfId="324" xr:uid="{00000000-0005-0000-0000-00003F000000}"/>
    <cellStyle name="Komma 2 2 6 3 2" xfId="1092" xr:uid="{00000000-0005-0000-0000-00003F000000}"/>
    <cellStyle name="Komma 2 2 6 3 2 2" xfId="2628" xr:uid="{00000000-0005-0000-0000-00003F000000}"/>
    <cellStyle name="Komma 2 2 6 3 3" xfId="1860" xr:uid="{00000000-0005-0000-0000-00003F000000}"/>
    <cellStyle name="Komma 2 2 6 4" xfId="580" xr:uid="{00000000-0005-0000-0000-00003F000000}"/>
    <cellStyle name="Komma 2 2 6 4 2" xfId="1348" xr:uid="{00000000-0005-0000-0000-00003F000000}"/>
    <cellStyle name="Komma 2 2 6 4 2 2" xfId="2884" xr:uid="{00000000-0005-0000-0000-00003F000000}"/>
    <cellStyle name="Komma 2 2 6 4 3" xfId="2116" xr:uid="{00000000-0005-0000-0000-00003F000000}"/>
    <cellStyle name="Komma 2 2 6 5" xfId="836" xr:uid="{00000000-0005-0000-0000-00002F000000}"/>
    <cellStyle name="Komma 2 2 6 5 2" xfId="2372" xr:uid="{00000000-0005-0000-0000-00002F000000}"/>
    <cellStyle name="Komma 2 2 6 6" xfId="1604" xr:uid="{00000000-0005-0000-0000-00002F000000}"/>
    <cellStyle name="Komma 2 2 7" xfId="132" xr:uid="{00000000-0005-0000-0000-00002F000000}"/>
    <cellStyle name="Komma 2 2 7 2" xfId="388" xr:uid="{00000000-0005-0000-0000-000041000000}"/>
    <cellStyle name="Komma 2 2 7 2 2" xfId="1156" xr:uid="{00000000-0005-0000-0000-000041000000}"/>
    <cellStyle name="Komma 2 2 7 2 2 2" xfId="2692" xr:uid="{00000000-0005-0000-0000-000041000000}"/>
    <cellStyle name="Komma 2 2 7 2 3" xfId="1924" xr:uid="{00000000-0005-0000-0000-000041000000}"/>
    <cellStyle name="Komma 2 2 7 3" xfId="644" xr:uid="{00000000-0005-0000-0000-000041000000}"/>
    <cellStyle name="Komma 2 2 7 3 2" xfId="1412" xr:uid="{00000000-0005-0000-0000-000041000000}"/>
    <cellStyle name="Komma 2 2 7 3 2 2" xfId="2948" xr:uid="{00000000-0005-0000-0000-000041000000}"/>
    <cellStyle name="Komma 2 2 7 3 3" xfId="2180" xr:uid="{00000000-0005-0000-0000-000041000000}"/>
    <cellStyle name="Komma 2 2 7 4" xfId="900" xr:uid="{00000000-0005-0000-0000-00002F000000}"/>
    <cellStyle name="Komma 2 2 7 4 2" xfId="2436" xr:uid="{00000000-0005-0000-0000-00002F000000}"/>
    <cellStyle name="Komma 2 2 7 5" xfId="1668" xr:uid="{00000000-0005-0000-0000-00002F000000}"/>
    <cellStyle name="Komma 2 2 8" xfId="260" xr:uid="{00000000-0005-0000-0000-000002000000}"/>
    <cellStyle name="Komma 2 2 8 2" xfId="1028" xr:uid="{00000000-0005-0000-0000-000002000000}"/>
    <cellStyle name="Komma 2 2 8 2 2" xfId="2564" xr:uid="{00000000-0005-0000-0000-000002000000}"/>
    <cellStyle name="Komma 2 2 8 3" xfId="1796" xr:uid="{00000000-0005-0000-0000-000002000000}"/>
    <cellStyle name="Komma 2 2 9" xfId="516" xr:uid="{00000000-0005-0000-0000-000002000000}"/>
    <cellStyle name="Komma 2 2 9 2" xfId="1284" xr:uid="{00000000-0005-0000-0000-000002000000}"/>
    <cellStyle name="Komma 2 2 9 2 2" xfId="2820" xr:uid="{00000000-0005-0000-0000-000002000000}"/>
    <cellStyle name="Komma 2 2 9 3" xfId="2052" xr:uid="{00000000-0005-0000-0000-000002000000}"/>
    <cellStyle name="Komma 2 3" xfId="6" xr:uid="{00000000-0005-0000-0000-000001000000}"/>
    <cellStyle name="Komma 2 3 10" xfId="1542" xr:uid="{00000000-0005-0000-0000-000001000000}"/>
    <cellStyle name="Komma 2 3 2" xfId="14" xr:uid="{00000000-0005-0000-0000-000001000000}"/>
    <cellStyle name="Komma 2 3 2 2" xfId="30" xr:uid="{00000000-0005-0000-0000-000001000000}"/>
    <cellStyle name="Komma 2 3 2 2 2" xfId="62" xr:uid="{00000000-0005-0000-0000-00000C000000}"/>
    <cellStyle name="Komma 2 3 2 2 2 2" xfId="126" xr:uid="{00000000-0005-0000-0000-00000C000000}"/>
    <cellStyle name="Komma 2 3 2 2 2 2 2" xfId="254" xr:uid="{00000000-0005-0000-0000-00000C000000}"/>
    <cellStyle name="Komma 2 3 2 2 2 2 2 2" xfId="510" xr:uid="{00000000-0005-0000-0000-000047000000}"/>
    <cellStyle name="Komma 2 3 2 2 2 2 2 2 2" xfId="1278" xr:uid="{00000000-0005-0000-0000-000047000000}"/>
    <cellStyle name="Komma 2 3 2 2 2 2 2 2 2 2" xfId="2814" xr:uid="{00000000-0005-0000-0000-000047000000}"/>
    <cellStyle name="Komma 2 3 2 2 2 2 2 2 3" xfId="2046" xr:uid="{00000000-0005-0000-0000-000047000000}"/>
    <cellStyle name="Komma 2 3 2 2 2 2 2 3" xfId="766" xr:uid="{00000000-0005-0000-0000-000047000000}"/>
    <cellStyle name="Komma 2 3 2 2 2 2 2 3 2" xfId="1534" xr:uid="{00000000-0005-0000-0000-000047000000}"/>
    <cellStyle name="Komma 2 3 2 2 2 2 2 3 2 2" xfId="3070" xr:uid="{00000000-0005-0000-0000-000047000000}"/>
    <cellStyle name="Komma 2 3 2 2 2 2 2 3 3" xfId="2302" xr:uid="{00000000-0005-0000-0000-000047000000}"/>
    <cellStyle name="Komma 2 3 2 2 2 2 2 4" xfId="1022" xr:uid="{00000000-0005-0000-0000-00000C000000}"/>
    <cellStyle name="Komma 2 3 2 2 2 2 2 4 2" xfId="2558" xr:uid="{00000000-0005-0000-0000-00000C000000}"/>
    <cellStyle name="Komma 2 3 2 2 2 2 2 5" xfId="1790" xr:uid="{00000000-0005-0000-0000-00000C000000}"/>
    <cellStyle name="Komma 2 3 2 2 2 2 3" xfId="382" xr:uid="{00000000-0005-0000-0000-000046000000}"/>
    <cellStyle name="Komma 2 3 2 2 2 2 3 2" xfId="1150" xr:uid="{00000000-0005-0000-0000-000046000000}"/>
    <cellStyle name="Komma 2 3 2 2 2 2 3 2 2" xfId="2686" xr:uid="{00000000-0005-0000-0000-000046000000}"/>
    <cellStyle name="Komma 2 3 2 2 2 2 3 3" xfId="1918" xr:uid="{00000000-0005-0000-0000-000046000000}"/>
    <cellStyle name="Komma 2 3 2 2 2 2 4" xfId="638" xr:uid="{00000000-0005-0000-0000-000046000000}"/>
    <cellStyle name="Komma 2 3 2 2 2 2 4 2" xfId="1406" xr:uid="{00000000-0005-0000-0000-000046000000}"/>
    <cellStyle name="Komma 2 3 2 2 2 2 4 2 2" xfId="2942" xr:uid="{00000000-0005-0000-0000-000046000000}"/>
    <cellStyle name="Komma 2 3 2 2 2 2 4 3" xfId="2174" xr:uid="{00000000-0005-0000-0000-000046000000}"/>
    <cellStyle name="Komma 2 3 2 2 2 2 5" xfId="894" xr:uid="{00000000-0005-0000-0000-00000C000000}"/>
    <cellStyle name="Komma 2 3 2 2 2 2 5 2" xfId="2430" xr:uid="{00000000-0005-0000-0000-00000C000000}"/>
    <cellStyle name="Komma 2 3 2 2 2 2 6" xfId="1662" xr:uid="{00000000-0005-0000-0000-00000C000000}"/>
    <cellStyle name="Komma 2 3 2 2 2 3" xfId="190" xr:uid="{00000000-0005-0000-0000-00000C000000}"/>
    <cellStyle name="Komma 2 3 2 2 2 3 2" xfId="446" xr:uid="{00000000-0005-0000-0000-000048000000}"/>
    <cellStyle name="Komma 2 3 2 2 2 3 2 2" xfId="1214" xr:uid="{00000000-0005-0000-0000-000048000000}"/>
    <cellStyle name="Komma 2 3 2 2 2 3 2 2 2" xfId="2750" xr:uid="{00000000-0005-0000-0000-000048000000}"/>
    <cellStyle name="Komma 2 3 2 2 2 3 2 3" xfId="1982" xr:uid="{00000000-0005-0000-0000-000048000000}"/>
    <cellStyle name="Komma 2 3 2 2 2 3 3" xfId="702" xr:uid="{00000000-0005-0000-0000-000048000000}"/>
    <cellStyle name="Komma 2 3 2 2 2 3 3 2" xfId="1470" xr:uid="{00000000-0005-0000-0000-000048000000}"/>
    <cellStyle name="Komma 2 3 2 2 2 3 3 2 2" xfId="3006" xr:uid="{00000000-0005-0000-0000-000048000000}"/>
    <cellStyle name="Komma 2 3 2 2 2 3 3 3" xfId="2238" xr:uid="{00000000-0005-0000-0000-000048000000}"/>
    <cellStyle name="Komma 2 3 2 2 2 3 4" xfId="958" xr:uid="{00000000-0005-0000-0000-00000C000000}"/>
    <cellStyle name="Komma 2 3 2 2 2 3 4 2" xfId="2494" xr:uid="{00000000-0005-0000-0000-00000C000000}"/>
    <cellStyle name="Komma 2 3 2 2 2 3 5" xfId="1726" xr:uid="{00000000-0005-0000-0000-00000C000000}"/>
    <cellStyle name="Komma 2 3 2 2 2 4" xfId="318" xr:uid="{00000000-0005-0000-0000-000045000000}"/>
    <cellStyle name="Komma 2 3 2 2 2 4 2" xfId="1086" xr:uid="{00000000-0005-0000-0000-000045000000}"/>
    <cellStyle name="Komma 2 3 2 2 2 4 2 2" xfId="2622" xr:uid="{00000000-0005-0000-0000-000045000000}"/>
    <cellStyle name="Komma 2 3 2 2 2 4 3" xfId="1854" xr:uid="{00000000-0005-0000-0000-000045000000}"/>
    <cellStyle name="Komma 2 3 2 2 2 5" xfId="574" xr:uid="{00000000-0005-0000-0000-000045000000}"/>
    <cellStyle name="Komma 2 3 2 2 2 5 2" xfId="1342" xr:uid="{00000000-0005-0000-0000-000045000000}"/>
    <cellStyle name="Komma 2 3 2 2 2 5 2 2" xfId="2878" xr:uid="{00000000-0005-0000-0000-000045000000}"/>
    <cellStyle name="Komma 2 3 2 2 2 5 3" xfId="2110" xr:uid="{00000000-0005-0000-0000-000045000000}"/>
    <cellStyle name="Komma 2 3 2 2 2 6" xfId="830" xr:uid="{00000000-0005-0000-0000-00000C000000}"/>
    <cellStyle name="Komma 2 3 2 2 2 6 2" xfId="2366" xr:uid="{00000000-0005-0000-0000-00000C000000}"/>
    <cellStyle name="Komma 2 3 2 2 2 7" xfId="1598" xr:uid="{00000000-0005-0000-0000-00000C000000}"/>
    <cellStyle name="Komma 2 3 2 2 3" xfId="94" xr:uid="{00000000-0005-0000-0000-000001000000}"/>
    <cellStyle name="Komma 2 3 2 2 3 2" xfId="222" xr:uid="{00000000-0005-0000-0000-000001000000}"/>
    <cellStyle name="Komma 2 3 2 2 3 2 2" xfId="478" xr:uid="{00000000-0005-0000-0000-00004A000000}"/>
    <cellStyle name="Komma 2 3 2 2 3 2 2 2" xfId="1246" xr:uid="{00000000-0005-0000-0000-00004A000000}"/>
    <cellStyle name="Komma 2 3 2 2 3 2 2 2 2" xfId="2782" xr:uid="{00000000-0005-0000-0000-00004A000000}"/>
    <cellStyle name="Komma 2 3 2 2 3 2 2 3" xfId="2014" xr:uid="{00000000-0005-0000-0000-00004A000000}"/>
    <cellStyle name="Komma 2 3 2 2 3 2 3" xfId="734" xr:uid="{00000000-0005-0000-0000-00004A000000}"/>
    <cellStyle name="Komma 2 3 2 2 3 2 3 2" xfId="1502" xr:uid="{00000000-0005-0000-0000-00004A000000}"/>
    <cellStyle name="Komma 2 3 2 2 3 2 3 2 2" xfId="3038" xr:uid="{00000000-0005-0000-0000-00004A000000}"/>
    <cellStyle name="Komma 2 3 2 2 3 2 3 3" xfId="2270" xr:uid="{00000000-0005-0000-0000-00004A000000}"/>
    <cellStyle name="Komma 2 3 2 2 3 2 4" xfId="990" xr:uid="{00000000-0005-0000-0000-000001000000}"/>
    <cellStyle name="Komma 2 3 2 2 3 2 4 2" xfId="2526" xr:uid="{00000000-0005-0000-0000-000001000000}"/>
    <cellStyle name="Komma 2 3 2 2 3 2 5" xfId="1758" xr:uid="{00000000-0005-0000-0000-000001000000}"/>
    <cellStyle name="Komma 2 3 2 2 3 3" xfId="350" xr:uid="{00000000-0005-0000-0000-000049000000}"/>
    <cellStyle name="Komma 2 3 2 2 3 3 2" xfId="1118" xr:uid="{00000000-0005-0000-0000-000049000000}"/>
    <cellStyle name="Komma 2 3 2 2 3 3 2 2" xfId="2654" xr:uid="{00000000-0005-0000-0000-000049000000}"/>
    <cellStyle name="Komma 2 3 2 2 3 3 3" xfId="1886" xr:uid="{00000000-0005-0000-0000-000049000000}"/>
    <cellStyle name="Komma 2 3 2 2 3 4" xfId="606" xr:uid="{00000000-0005-0000-0000-000049000000}"/>
    <cellStyle name="Komma 2 3 2 2 3 4 2" xfId="1374" xr:uid="{00000000-0005-0000-0000-000049000000}"/>
    <cellStyle name="Komma 2 3 2 2 3 4 2 2" xfId="2910" xr:uid="{00000000-0005-0000-0000-000049000000}"/>
    <cellStyle name="Komma 2 3 2 2 3 4 3" xfId="2142" xr:uid="{00000000-0005-0000-0000-000049000000}"/>
    <cellStyle name="Komma 2 3 2 2 3 5" xfId="862" xr:uid="{00000000-0005-0000-0000-000001000000}"/>
    <cellStyle name="Komma 2 3 2 2 3 5 2" xfId="2398" xr:uid="{00000000-0005-0000-0000-000001000000}"/>
    <cellStyle name="Komma 2 3 2 2 3 6" xfId="1630" xr:uid="{00000000-0005-0000-0000-000001000000}"/>
    <cellStyle name="Komma 2 3 2 2 4" xfId="158" xr:uid="{00000000-0005-0000-0000-000001000000}"/>
    <cellStyle name="Komma 2 3 2 2 4 2" xfId="414" xr:uid="{00000000-0005-0000-0000-00004B000000}"/>
    <cellStyle name="Komma 2 3 2 2 4 2 2" xfId="1182" xr:uid="{00000000-0005-0000-0000-00004B000000}"/>
    <cellStyle name="Komma 2 3 2 2 4 2 2 2" xfId="2718" xr:uid="{00000000-0005-0000-0000-00004B000000}"/>
    <cellStyle name="Komma 2 3 2 2 4 2 3" xfId="1950" xr:uid="{00000000-0005-0000-0000-00004B000000}"/>
    <cellStyle name="Komma 2 3 2 2 4 3" xfId="670" xr:uid="{00000000-0005-0000-0000-00004B000000}"/>
    <cellStyle name="Komma 2 3 2 2 4 3 2" xfId="1438" xr:uid="{00000000-0005-0000-0000-00004B000000}"/>
    <cellStyle name="Komma 2 3 2 2 4 3 2 2" xfId="2974" xr:uid="{00000000-0005-0000-0000-00004B000000}"/>
    <cellStyle name="Komma 2 3 2 2 4 3 3" xfId="2206" xr:uid="{00000000-0005-0000-0000-00004B000000}"/>
    <cellStyle name="Komma 2 3 2 2 4 4" xfId="926" xr:uid="{00000000-0005-0000-0000-000001000000}"/>
    <cellStyle name="Komma 2 3 2 2 4 4 2" xfId="2462" xr:uid="{00000000-0005-0000-0000-000001000000}"/>
    <cellStyle name="Komma 2 3 2 2 4 5" xfId="1694" xr:uid="{00000000-0005-0000-0000-000001000000}"/>
    <cellStyle name="Komma 2 3 2 2 5" xfId="286" xr:uid="{00000000-0005-0000-0000-000044000000}"/>
    <cellStyle name="Komma 2 3 2 2 5 2" xfId="1054" xr:uid="{00000000-0005-0000-0000-000044000000}"/>
    <cellStyle name="Komma 2 3 2 2 5 2 2" xfId="2590" xr:uid="{00000000-0005-0000-0000-000044000000}"/>
    <cellStyle name="Komma 2 3 2 2 5 3" xfId="1822" xr:uid="{00000000-0005-0000-0000-000044000000}"/>
    <cellStyle name="Komma 2 3 2 2 6" xfId="542" xr:uid="{00000000-0005-0000-0000-000044000000}"/>
    <cellStyle name="Komma 2 3 2 2 6 2" xfId="1310" xr:uid="{00000000-0005-0000-0000-000044000000}"/>
    <cellStyle name="Komma 2 3 2 2 6 2 2" xfId="2846" xr:uid="{00000000-0005-0000-0000-000044000000}"/>
    <cellStyle name="Komma 2 3 2 2 6 3" xfId="2078" xr:uid="{00000000-0005-0000-0000-000044000000}"/>
    <cellStyle name="Komma 2 3 2 2 7" xfId="798" xr:uid="{00000000-0005-0000-0000-000001000000}"/>
    <cellStyle name="Komma 2 3 2 2 7 2" xfId="2334" xr:uid="{00000000-0005-0000-0000-000001000000}"/>
    <cellStyle name="Komma 2 3 2 2 8" xfId="1566" xr:uid="{00000000-0005-0000-0000-000001000000}"/>
    <cellStyle name="Komma 2 3 2 3" xfId="46" xr:uid="{00000000-0005-0000-0000-00000B000000}"/>
    <cellStyle name="Komma 2 3 2 3 2" xfId="110" xr:uid="{00000000-0005-0000-0000-00000B000000}"/>
    <cellStyle name="Komma 2 3 2 3 2 2" xfId="238" xr:uid="{00000000-0005-0000-0000-00000B000000}"/>
    <cellStyle name="Komma 2 3 2 3 2 2 2" xfId="494" xr:uid="{00000000-0005-0000-0000-00004E000000}"/>
    <cellStyle name="Komma 2 3 2 3 2 2 2 2" xfId="1262" xr:uid="{00000000-0005-0000-0000-00004E000000}"/>
    <cellStyle name="Komma 2 3 2 3 2 2 2 2 2" xfId="2798" xr:uid="{00000000-0005-0000-0000-00004E000000}"/>
    <cellStyle name="Komma 2 3 2 3 2 2 2 3" xfId="2030" xr:uid="{00000000-0005-0000-0000-00004E000000}"/>
    <cellStyle name="Komma 2 3 2 3 2 2 3" xfId="750" xr:uid="{00000000-0005-0000-0000-00004E000000}"/>
    <cellStyle name="Komma 2 3 2 3 2 2 3 2" xfId="1518" xr:uid="{00000000-0005-0000-0000-00004E000000}"/>
    <cellStyle name="Komma 2 3 2 3 2 2 3 2 2" xfId="3054" xr:uid="{00000000-0005-0000-0000-00004E000000}"/>
    <cellStyle name="Komma 2 3 2 3 2 2 3 3" xfId="2286" xr:uid="{00000000-0005-0000-0000-00004E000000}"/>
    <cellStyle name="Komma 2 3 2 3 2 2 4" xfId="1006" xr:uid="{00000000-0005-0000-0000-00000B000000}"/>
    <cellStyle name="Komma 2 3 2 3 2 2 4 2" xfId="2542" xr:uid="{00000000-0005-0000-0000-00000B000000}"/>
    <cellStyle name="Komma 2 3 2 3 2 2 5" xfId="1774" xr:uid="{00000000-0005-0000-0000-00000B000000}"/>
    <cellStyle name="Komma 2 3 2 3 2 3" xfId="366" xr:uid="{00000000-0005-0000-0000-00004D000000}"/>
    <cellStyle name="Komma 2 3 2 3 2 3 2" xfId="1134" xr:uid="{00000000-0005-0000-0000-00004D000000}"/>
    <cellStyle name="Komma 2 3 2 3 2 3 2 2" xfId="2670" xr:uid="{00000000-0005-0000-0000-00004D000000}"/>
    <cellStyle name="Komma 2 3 2 3 2 3 3" xfId="1902" xr:uid="{00000000-0005-0000-0000-00004D000000}"/>
    <cellStyle name="Komma 2 3 2 3 2 4" xfId="622" xr:uid="{00000000-0005-0000-0000-00004D000000}"/>
    <cellStyle name="Komma 2 3 2 3 2 4 2" xfId="1390" xr:uid="{00000000-0005-0000-0000-00004D000000}"/>
    <cellStyle name="Komma 2 3 2 3 2 4 2 2" xfId="2926" xr:uid="{00000000-0005-0000-0000-00004D000000}"/>
    <cellStyle name="Komma 2 3 2 3 2 4 3" xfId="2158" xr:uid="{00000000-0005-0000-0000-00004D000000}"/>
    <cellStyle name="Komma 2 3 2 3 2 5" xfId="878" xr:uid="{00000000-0005-0000-0000-00000B000000}"/>
    <cellStyle name="Komma 2 3 2 3 2 5 2" xfId="2414" xr:uid="{00000000-0005-0000-0000-00000B000000}"/>
    <cellStyle name="Komma 2 3 2 3 2 6" xfId="1646" xr:uid="{00000000-0005-0000-0000-00000B000000}"/>
    <cellStyle name="Komma 2 3 2 3 3" xfId="174" xr:uid="{00000000-0005-0000-0000-00000B000000}"/>
    <cellStyle name="Komma 2 3 2 3 3 2" xfId="430" xr:uid="{00000000-0005-0000-0000-00004F000000}"/>
    <cellStyle name="Komma 2 3 2 3 3 2 2" xfId="1198" xr:uid="{00000000-0005-0000-0000-00004F000000}"/>
    <cellStyle name="Komma 2 3 2 3 3 2 2 2" xfId="2734" xr:uid="{00000000-0005-0000-0000-00004F000000}"/>
    <cellStyle name="Komma 2 3 2 3 3 2 3" xfId="1966" xr:uid="{00000000-0005-0000-0000-00004F000000}"/>
    <cellStyle name="Komma 2 3 2 3 3 3" xfId="686" xr:uid="{00000000-0005-0000-0000-00004F000000}"/>
    <cellStyle name="Komma 2 3 2 3 3 3 2" xfId="1454" xr:uid="{00000000-0005-0000-0000-00004F000000}"/>
    <cellStyle name="Komma 2 3 2 3 3 3 2 2" xfId="2990" xr:uid="{00000000-0005-0000-0000-00004F000000}"/>
    <cellStyle name="Komma 2 3 2 3 3 3 3" xfId="2222" xr:uid="{00000000-0005-0000-0000-00004F000000}"/>
    <cellStyle name="Komma 2 3 2 3 3 4" xfId="942" xr:uid="{00000000-0005-0000-0000-00000B000000}"/>
    <cellStyle name="Komma 2 3 2 3 3 4 2" xfId="2478" xr:uid="{00000000-0005-0000-0000-00000B000000}"/>
    <cellStyle name="Komma 2 3 2 3 3 5" xfId="1710" xr:uid="{00000000-0005-0000-0000-00000B000000}"/>
    <cellStyle name="Komma 2 3 2 3 4" xfId="302" xr:uid="{00000000-0005-0000-0000-00004C000000}"/>
    <cellStyle name="Komma 2 3 2 3 4 2" xfId="1070" xr:uid="{00000000-0005-0000-0000-00004C000000}"/>
    <cellStyle name="Komma 2 3 2 3 4 2 2" xfId="2606" xr:uid="{00000000-0005-0000-0000-00004C000000}"/>
    <cellStyle name="Komma 2 3 2 3 4 3" xfId="1838" xr:uid="{00000000-0005-0000-0000-00004C000000}"/>
    <cellStyle name="Komma 2 3 2 3 5" xfId="558" xr:uid="{00000000-0005-0000-0000-00004C000000}"/>
    <cellStyle name="Komma 2 3 2 3 5 2" xfId="1326" xr:uid="{00000000-0005-0000-0000-00004C000000}"/>
    <cellStyle name="Komma 2 3 2 3 5 2 2" xfId="2862" xr:uid="{00000000-0005-0000-0000-00004C000000}"/>
    <cellStyle name="Komma 2 3 2 3 5 3" xfId="2094" xr:uid="{00000000-0005-0000-0000-00004C000000}"/>
    <cellStyle name="Komma 2 3 2 3 6" xfId="814" xr:uid="{00000000-0005-0000-0000-00000B000000}"/>
    <cellStyle name="Komma 2 3 2 3 6 2" xfId="2350" xr:uid="{00000000-0005-0000-0000-00000B000000}"/>
    <cellStyle name="Komma 2 3 2 3 7" xfId="1582" xr:uid="{00000000-0005-0000-0000-00000B000000}"/>
    <cellStyle name="Komma 2 3 2 4" xfId="78" xr:uid="{00000000-0005-0000-0000-000001000000}"/>
    <cellStyle name="Komma 2 3 2 4 2" xfId="206" xr:uid="{00000000-0005-0000-0000-000001000000}"/>
    <cellStyle name="Komma 2 3 2 4 2 2" xfId="462" xr:uid="{00000000-0005-0000-0000-000051000000}"/>
    <cellStyle name="Komma 2 3 2 4 2 2 2" xfId="1230" xr:uid="{00000000-0005-0000-0000-000051000000}"/>
    <cellStyle name="Komma 2 3 2 4 2 2 2 2" xfId="2766" xr:uid="{00000000-0005-0000-0000-000051000000}"/>
    <cellStyle name="Komma 2 3 2 4 2 2 3" xfId="1998" xr:uid="{00000000-0005-0000-0000-000051000000}"/>
    <cellStyle name="Komma 2 3 2 4 2 3" xfId="718" xr:uid="{00000000-0005-0000-0000-000051000000}"/>
    <cellStyle name="Komma 2 3 2 4 2 3 2" xfId="1486" xr:uid="{00000000-0005-0000-0000-000051000000}"/>
    <cellStyle name="Komma 2 3 2 4 2 3 2 2" xfId="3022" xr:uid="{00000000-0005-0000-0000-000051000000}"/>
    <cellStyle name="Komma 2 3 2 4 2 3 3" xfId="2254" xr:uid="{00000000-0005-0000-0000-000051000000}"/>
    <cellStyle name="Komma 2 3 2 4 2 4" xfId="974" xr:uid="{00000000-0005-0000-0000-000001000000}"/>
    <cellStyle name="Komma 2 3 2 4 2 4 2" xfId="2510" xr:uid="{00000000-0005-0000-0000-000001000000}"/>
    <cellStyle name="Komma 2 3 2 4 2 5" xfId="1742" xr:uid="{00000000-0005-0000-0000-000001000000}"/>
    <cellStyle name="Komma 2 3 2 4 3" xfId="334" xr:uid="{00000000-0005-0000-0000-000050000000}"/>
    <cellStyle name="Komma 2 3 2 4 3 2" xfId="1102" xr:uid="{00000000-0005-0000-0000-000050000000}"/>
    <cellStyle name="Komma 2 3 2 4 3 2 2" xfId="2638" xr:uid="{00000000-0005-0000-0000-000050000000}"/>
    <cellStyle name="Komma 2 3 2 4 3 3" xfId="1870" xr:uid="{00000000-0005-0000-0000-000050000000}"/>
    <cellStyle name="Komma 2 3 2 4 4" xfId="590" xr:uid="{00000000-0005-0000-0000-000050000000}"/>
    <cellStyle name="Komma 2 3 2 4 4 2" xfId="1358" xr:uid="{00000000-0005-0000-0000-000050000000}"/>
    <cellStyle name="Komma 2 3 2 4 4 2 2" xfId="2894" xr:uid="{00000000-0005-0000-0000-000050000000}"/>
    <cellStyle name="Komma 2 3 2 4 4 3" xfId="2126" xr:uid="{00000000-0005-0000-0000-000050000000}"/>
    <cellStyle name="Komma 2 3 2 4 5" xfId="846" xr:uid="{00000000-0005-0000-0000-000001000000}"/>
    <cellStyle name="Komma 2 3 2 4 5 2" xfId="2382" xr:uid="{00000000-0005-0000-0000-000001000000}"/>
    <cellStyle name="Komma 2 3 2 4 6" xfId="1614" xr:uid="{00000000-0005-0000-0000-000001000000}"/>
    <cellStyle name="Komma 2 3 2 5" xfId="142" xr:uid="{00000000-0005-0000-0000-000001000000}"/>
    <cellStyle name="Komma 2 3 2 5 2" xfId="398" xr:uid="{00000000-0005-0000-0000-000052000000}"/>
    <cellStyle name="Komma 2 3 2 5 2 2" xfId="1166" xr:uid="{00000000-0005-0000-0000-000052000000}"/>
    <cellStyle name="Komma 2 3 2 5 2 2 2" xfId="2702" xr:uid="{00000000-0005-0000-0000-000052000000}"/>
    <cellStyle name="Komma 2 3 2 5 2 3" xfId="1934" xr:uid="{00000000-0005-0000-0000-000052000000}"/>
    <cellStyle name="Komma 2 3 2 5 3" xfId="654" xr:uid="{00000000-0005-0000-0000-000052000000}"/>
    <cellStyle name="Komma 2 3 2 5 3 2" xfId="1422" xr:uid="{00000000-0005-0000-0000-000052000000}"/>
    <cellStyle name="Komma 2 3 2 5 3 2 2" xfId="2958" xr:uid="{00000000-0005-0000-0000-000052000000}"/>
    <cellStyle name="Komma 2 3 2 5 3 3" xfId="2190" xr:uid="{00000000-0005-0000-0000-000052000000}"/>
    <cellStyle name="Komma 2 3 2 5 4" xfId="910" xr:uid="{00000000-0005-0000-0000-000001000000}"/>
    <cellStyle name="Komma 2 3 2 5 4 2" xfId="2446" xr:uid="{00000000-0005-0000-0000-000001000000}"/>
    <cellStyle name="Komma 2 3 2 5 5" xfId="1678" xr:uid="{00000000-0005-0000-0000-000001000000}"/>
    <cellStyle name="Komma 2 3 2 6" xfId="270" xr:uid="{00000000-0005-0000-0000-000043000000}"/>
    <cellStyle name="Komma 2 3 2 6 2" xfId="1038" xr:uid="{00000000-0005-0000-0000-000043000000}"/>
    <cellStyle name="Komma 2 3 2 6 2 2" xfId="2574" xr:uid="{00000000-0005-0000-0000-000043000000}"/>
    <cellStyle name="Komma 2 3 2 6 3" xfId="1806" xr:uid="{00000000-0005-0000-0000-000043000000}"/>
    <cellStyle name="Komma 2 3 2 7" xfId="526" xr:uid="{00000000-0005-0000-0000-000043000000}"/>
    <cellStyle name="Komma 2 3 2 7 2" xfId="1294" xr:uid="{00000000-0005-0000-0000-000043000000}"/>
    <cellStyle name="Komma 2 3 2 7 2 2" xfId="2830" xr:uid="{00000000-0005-0000-0000-000043000000}"/>
    <cellStyle name="Komma 2 3 2 7 3" xfId="2062" xr:uid="{00000000-0005-0000-0000-000043000000}"/>
    <cellStyle name="Komma 2 3 2 8" xfId="782" xr:uid="{00000000-0005-0000-0000-000001000000}"/>
    <cellStyle name="Komma 2 3 2 8 2" xfId="2318" xr:uid="{00000000-0005-0000-0000-000001000000}"/>
    <cellStyle name="Komma 2 3 2 9" xfId="1550" xr:uid="{00000000-0005-0000-0000-000001000000}"/>
    <cellStyle name="Komma 2 3 3" xfId="22" xr:uid="{00000000-0005-0000-0000-000001000000}"/>
    <cellStyle name="Komma 2 3 3 2" xfId="54" xr:uid="{00000000-0005-0000-0000-00000D000000}"/>
    <cellStyle name="Komma 2 3 3 2 2" xfId="118" xr:uid="{00000000-0005-0000-0000-00000D000000}"/>
    <cellStyle name="Komma 2 3 3 2 2 2" xfId="246" xr:uid="{00000000-0005-0000-0000-00000D000000}"/>
    <cellStyle name="Komma 2 3 3 2 2 2 2" xfId="502" xr:uid="{00000000-0005-0000-0000-000056000000}"/>
    <cellStyle name="Komma 2 3 3 2 2 2 2 2" xfId="1270" xr:uid="{00000000-0005-0000-0000-000056000000}"/>
    <cellStyle name="Komma 2 3 3 2 2 2 2 2 2" xfId="2806" xr:uid="{00000000-0005-0000-0000-000056000000}"/>
    <cellStyle name="Komma 2 3 3 2 2 2 2 3" xfId="2038" xr:uid="{00000000-0005-0000-0000-000056000000}"/>
    <cellStyle name="Komma 2 3 3 2 2 2 3" xfId="758" xr:uid="{00000000-0005-0000-0000-000056000000}"/>
    <cellStyle name="Komma 2 3 3 2 2 2 3 2" xfId="1526" xr:uid="{00000000-0005-0000-0000-000056000000}"/>
    <cellStyle name="Komma 2 3 3 2 2 2 3 2 2" xfId="3062" xr:uid="{00000000-0005-0000-0000-000056000000}"/>
    <cellStyle name="Komma 2 3 3 2 2 2 3 3" xfId="2294" xr:uid="{00000000-0005-0000-0000-000056000000}"/>
    <cellStyle name="Komma 2 3 3 2 2 2 4" xfId="1014" xr:uid="{00000000-0005-0000-0000-00000D000000}"/>
    <cellStyle name="Komma 2 3 3 2 2 2 4 2" xfId="2550" xr:uid="{00000000-0005-0000-0000-00000D000000}"/>
    <cellStyle name="Komma 2 3 3 2 2 2 5" xfId="1782" xr:uid="{00000000-0005-0000-0000-00000D000000}"/>
    <cellStyle name="Komma 2 3 3 2 2 3" xfId="374" xr:uid="{00000000-0005-0000-0000-000055000000}"/>
    <cellStyle name="Komma 2 3 3 2 2 3 2" xfId="1142" xr:uid="{00000000-0005-0000-0000-000055000000}"/>
    <cellStyle name="Komma 2 3 3 2 2 3 2 2" xfId="2678" xr:uid="{00000000-0005-0000-0000-000055000000}"/>
    <cellStyle name="Komma 2 3 3 2 2 3 3" xfId="1910" xr:uid="{00000000-0005-0000-0000-000055000000}"/>
    <cellStyle name="Komma 2 3 3 2 2 4" xfId="630" xr:uid="{00000000-0005-0000-0000-000055000000}"/>
    <cellStyle name="Komma 2 3 3 2 2 4 2" xfId="1398" xr:uid="{00000000-0005-0000-0000-000055000000}"/>
    <cellStyle name="Komma 2 3 3 2 2 4 2 2" xfId="2934" xr:uid="{00000000-0005-0000-0000-000055000000}"/>
    <cellStyle name="Komma 2 3 3 2 2 4 3" xfId="2166" xr:uid="{00000000-0005-0000-0000-000055000000}"/>
    <cellStyle name="Komma 2 3 3 2 2 5" xfId="886" xr:uid="{00000000-0005-0000-0000-00000D000000}"/>
    <cellStyle name="Komma 2 3 3 2 2 5 2" xfId="2422" xr:uid="{00000000-0005-0000-0000-00000D000000}"/>
    <cellStyle name="Komma 2 3 3 2 2 6" xfId="1654" xr:uid="{00000000-0005-0000-0000-00000D000000}"/>
    <cellStyle name="Komma 2 3 3 2 3" xfId="182" xr:uid="{00000000-0005-0000-0000-00000D000000}"/>
    <cellStyle name="Komma 2 3 3 2 3 2" xfId="438" xr:uid="{00000000-0005-0000-0000-000057000000}"/>
    <cellStyle name="Komma 2 3 3 2 3 2 2" xfId="1206" xr:uid="{00000000-0005-0000-0000-000057000000}"/>
    <cellStyle name="Komma 2 3 3 2 3 2 2 2" xfId="2742" xr:uid="{00000000-0005-0000-0000-000057000000}"/>
    <cellStyle name="Komma 2 3 3 2 3 2 3" xfId="1974" xr:uid="{00000000-0005-0000-0000-000057000000}"/>
    <cellStyle name="Komma 2 3 3 2 3 3" xfId="694" xr:uid="{00000000-0005-0000-0000-000057000000}"/>
    <cellStyle name="Komma 2 3 3 2 3 3 2" xfId="1462" xr:uid="{00000000-0005-0000-0000-000057000000}"/>
    <cellStyle name="Komma 2 3 3 2 3 3 2 2" xfId="2998" xr:uid="{00000000-0005-0000-0000-000057000000}"/>
    <cellStyle name="Komma 2 3 3 2 3 3 3" xfId="2230" xr:uid="{00000000-0005-0000-0000-000057000000}"/>
    <cellStyle name="Komma 2 3 3 2 3 4" xfId="950" xr:uid="{00000000-0005-0000-0000-00000D000000}"/>
    <cellStyle name="Komma 2 3 3 2 3 4 2" xfId="2486" xr:uid="{00000000-0005-0000-0000-00000D000000}"/>
    <cellStyle name="Komma 2 3 3 2 3 5" xfId="1718" xr:uid="{00000000-0005-0000-0000-00000D000000}"/>
    <cellStyle name="Komma 2 3 3 2 4" xfId="310" xr:uid="{00000000-0005-0000-0000-000054000000}"/>
    <cellStyle name="Komma 2 3 3 2 4 2" xfId="1078" xr:uid="{00000000-0005-0000-0000-000054000000}"/>
    <cellStyle name="Komma 2 3 3 2 4 2 2" xfId="2614" xr:uid="{00000000-0005-0000-0000-000054000000}"/>
    <cellStyle name="Komma 2 3 3 2 4 3" xfId="1846" xr:uid="{00000000-0005-0000-0000-000054000000}"/>
    <cellStyle name="Komma 2 3 3 2 5" xfId="566" xr:uid="{00000000-0005-0000-0000-000054000000}"/>
    <cellStyle name="Komma 2 3 3 2 5 2" xfId="1334" xr:uid="{00000000-0005-0000-0000-000054000000}"/>
    <cellStyle name="Komma 2 3 3 2 5 2 2" xfId="2870" xr:uid="{00000000-0005-0000-0000-000054000000}"/>
    <cellStyle name="Komma 2 3 3 2 5 3" xfId="2102" xr:uid="{00000000-0005-0000-0000-000054000000}"/>
    <cellStyle name="Komma 2 3 3 2 6" xfId="822" xr:uid="{00000000-0005-0000-0000-00000D000000}"/>
    <cellStyle name="Komma 2 3 3 2 6 2" xfId="2358" xr:uid="{00000000-0005-0000-0000-00000D000000}"/>
    <cellStyle name="Komma 2 3 3 2 7" xfId="1590" xr:uid="{00000000-0005-0000-0000-00000D000000}"/>
    <cellStyle name="Komma 2 3 3 3" xfId="86" xr:uid="{00000000-0005-0000-0000-000001000000}"/>
    <cellStyle name="Komma 2 3 3 3 2" xfId="214" xr:uid="{00000000-0005-0000-0000-000001000000}"/>
    <cellStyle name="Komma 2 3 3 3 2 2" xfId="470" xr:uid="{00000000-0005-0000-0000-000059000000}"/>
    <cellStyle name="Komma 2 3 3 3 2 2 2" xfId="1238" xr:uid="{00000000-0005-0000-0000-000059000000}"/>
    <cellStyle name="Komma 2 3 3 3 2 2 2 2" xfId="2774" xr:uid="{00000000-0005-0000-0000-000059000000}"/>
    <cellStyle name="Komma 2 3 3 3 2 2 3" xfId="2006" xr:uid="{00000000-0005-0000-0000-000059000000}"/>
    <cellStyle name="Komma 2 3 3 3 2 3" xfId="726" xr:uid="{00000000-0005-0000-0000-000059000000}"/>
    <cellStyle name="Komma 2 3 3 3 2 3 2" xfId="1494" xr:uid="{00000000-0005-0000-0000-000059000000}"/>
    <cellStyle name="Komma 2 3 3 3 2 3 2 2" xfId="3030" xr:uid="{00000000-0005-0000-0000-000059000000}"/>
    <cellStyle name="Komma 2 3 3 3 2 3 3" xfId="2262" xr:uid="{00000000-0005-0000-0000-000059000000}"/>
    <cellStyle name="Komma 2 3 3 3 2 4" xfId="982" xr:uid="{00000000-0005-0000-0000-000001000000}"/>
    <cellStyle name="Komma 2 3 3 3 2 4 2" xfId="2518" xr:uid="{00000000-0005-0000-0000-000001000000}"/>
    <cellStyle name="Komma 2 3 3 3 2 5" xfId="1750" xr:uid="{00000000-0005-0000-0000-000001000000}"/>
    <cellStyle name="Komma 2 3 3 3 3" xfId="342" xr:uid="{00000000-0005-0000-0000-000058000000}"/>
    <cellStyle name="Komma 2 3 3 3 3 2" xfId="1110" xr:uid="{00000000-0005-0000-0000-000058000000}"/>
    <cellStyle name="Komma 2 3 3 3 3 2 2" xfId="2646" xr:uid="{00000000-0005-0000-0000-000058000000}"/>
    <cellStyle name="Komma 2 3 3 3 3 3" xfId="1878" xr:uid="{00000000-0005-0000-0000-000058000000}"/>
    <cellStyle name="Komma 2 3 3 3 4" xfId="598" xr:uid="{00000000-0005-0000-0000-000058000000}"/>
    <cellStyle name="Komma 2 3 3 3 4 2" xfId="1366" xr:uid="{00000000-0005-0000-0000-000058000000}"/>
    <cellStyle name="Komma 2 3 3 3 4 2 2" xfId="2902" xr:uid="{00000000-0005-0000-0000-000058000000}"/>
    <cellStyle name="Komma 2 3 3 3 4 3" xfId="2134" xr:uid="{00000000-0005-0000-0000-000058000000}"/>
    <cellStyle name="Komma 2 3 3 3 5" xfId="854" xr:uid="{00000000-0005-0000-0000-000001000000}"/>
    <cellStyle name="Komma 2 3 3 3 5 2" xfId="2390" xr:uid="{00000000-0005-0000-0000-000001000000}"/>
    <cellStyle name="Komma 2 3 3 3 6" xfId="1622" xr:uid="{00000000-0005-0000-0000-000001000000}"/>
    <cellStyle name="Komma 2 3 3 4" xfId="150" xr:uid="{00000000-0005-0000-0000-000001000000}"/>
    <cellStyle name="Komma 2 3 3 4 2" xfId="406" xr:uid="{00000000-0005-0000-0000-00005A000000}"/>
    <cellStyle name="Komma 2 3 3 4 2 2" xfId="1174" xr:uid="{00000000-0005-0000-0000-00005A000000}"/>
    <cellStyle name="Komma 2 3 3 4 2 2 2" xfId="2710" xr:uid="{00000000-0005-0000-0000-00005A000000}"/>
    <cellStyle name="Komma 2 3 3 4 2 3" xfId="1942" xr:uid="{00000000-0005-0000-0000-00005A000000}"/>
    <cellStyle name="Komma 2 3 3 4 3" xfId="662" xr:uid="{00000000-0005-0000-0000-00005A000000}"/>
    <cellStyle name="Komma 2 3 3 4 3 2" xfId="1430" xr:uid="{00000000-0005-0000-0000-00005A000000}"/>
    <cellStyle name="Komma 2 3 3 4 3 2 2" xfId="2966" xr:uid="{00000000-0005-0000-0000-00005A000000}"/>
    <cellStyle name="Komma 2 3 3 4 3 3" xfId="2198" xr:uid="{00000000-0005-0000-0000-00005A000000}"/>
    <cellStyle name="Komma 2 3 3 4 4" xfId="918" xr:uid="{00000000-0005-0000-0000-000001000000}"/>
    <cellStyle name="Komma 2 3 3 4 4 2" xfId="2454" xr:uid="{00000000-0005-0000-0000-000001000000}"/>
    <cellStyle name="Komma 2 3 3 4 5" xfId="1686" xr:uid="{00000000-0005-0000-0000-000001000000}"/>
    <cellStyle name="Komma 2 3 3 5" xfId="278" xr:uid="{00000000-0005-0000-0000-000053000000}"/>
    <cellStyle name="Komma 2 3 3 5 2" xfId="1046" xr:uid="{00000000-0005-0000-0000-000053000000}"/>
    <cellStyle name="Komma 2 3 3 5 2 2" xfId="2582" xr:uid="{00000000-0005-0000-0000-000053000000}"/>
    <cellStyle name="Komma 2 3 3 5 3" xfId="1814" xr:uid="{00000000-0005-0000-0000-000053000000}"/>
    <cellStyle name="Komma 2 3 3 6" xfId="534" xr:uid="{00000000-0005-0000-0000-000053000000}"/>
    <cellStyle name="Komma 2 3 3 6 2" xfId="1302" xr:uid="{00000000-0005-0000-0000-000053000000}"/>
    <cellStyle name="Komma 2 3 3 6 2 2" xfId="2838" xr:uid="{00000000-0005-0000-0000-000053000000}"/>
    <cellStyle name="Komma 2 3 3 6 3" xfId="2070" xr:uid="{00000000-0005-0000-0000-000053000000}"/>
    <cellStyle name="Komma 2 3 3 7" xfId="790" xr:uid="{00000000-0005-0000-0000-000001000000}"/>
    <cellStyle name="Komma 2 3 3 7 2" xfId="2326" xr:uid="{00000000-0005-0000-0000-000001000000}"/>
    <cellStyle name="Komma 2 3 3 8" xfId="1558" xr:uid="{00000000-0005-0000-0000-000001000000}"/>
    <cellStyle name="Komma 2 3 4" xfId="38" xr:uid="{00000000-0005-0000-0000-00000A000000}"/>
    <cellStyle name="Komma 2 3 4 2" xfId="102" xr:uid="{00000000-0005-0000-0000-00000A000000}"/>
    <cellStyle name="Komma 2 3 4 2 2" xfId="230" xr:uid="{00000000-0005-0000-0000-00000A000000}"/>
    <cellStyle name="Komma 2 3 4 2 2 2" xfId="486" xr:uid="{00000000-0005-0000-0000-00005D000000}"/>
    <cellStyle name="Komma 2 3 4 2 2 2 2" xfId="1254" xr:uid="{00000000-0005-0000-0000-00005D000000}"/>
    <cellStyle name="Komma 2 3 4 2 2 2 2 2" xfId="2790" xr:uid="{00000000-0005-0000-0000-00005D000000}"/>
    <cellStyle name="Komma 2 3 4 2 2 2 3" xfId="2022" xr:uid="{00000000-0005-0000-0000-00005D000000}"/>
    <cellStyle name="Komma 2 3 4 2 2 3" xfId="742" xr:uid="{00000000-0005-0000-0000-00005D000000}"/>
    <cellStyle name="Komma 2 3 4 2 2 3 2" xfId="1510" xr:uid="{00000000-0005-0000-0000-00005D000000}"/>
    <cellStyle name="Komma 2 3 4 2 2 3 2 2" xfId="3046" xr:uid="{00000000-0005-0000-0000-00005D000000}"/>
    <cellStyle name="Komma 2 3 4 2 2 3 3" xfId="2278" xr:uid="{00000000-0005-0000-0000-00005D000000}"/>
    <cellStyle name="Komma 2 3 4 2 2 4" xfId="998" xr:uid="{00000000-0005-0000-0000-00000A000000}"/>
    <cellStyle name="Komma 2 3 4 2 2 4 2" xfId="2534" xr:uid="{00000000-0005-0000-0000-00000A000000}"/>
    <cellStyle name="Komma 2 3 4 2 2 5" xfId="1766" xr:uid="{00000000-0005-0000-0000-00000A000000}"/>
    <cellStyle name="Komma 2 3 4 2 3" xfId="358" xr:uid="{00000000-0005-0000-0000-00005C000000}"/>
    <cellStyle name="Komma 2 3 4 2 3 2" xfId="1126" xr:uid="{00000000-0005-0000-0000-00005C000000}"/>
    <cellStyle name="Komma 2 3 4 2 3 2 2" xfId="2662" xr:uid="{00000000-0005-0000-0000-00005C000000}"/>
    <cellStyle name="Komma 2 3 4 2 3 3" xfId="1894" xr:uid="{00000000-0005-0000-0000-00005C000000}"/>
    <cellStyle name="Komma 2 3 4 2 4" xfId="614" xr:uid="{00000000-0005-0000-0000-00005C000000}"/>
    <cellStyle name="Komma 2 3 4 2 4 2" xfId="1382" xr:uid="{00000000-0005-0000-0000-00005C000000}"/>
    <cellStyle name="Komma 2 3 4 2 4 2 2" xfId="2918" xr:uid="{00000000-0005-0000-0000-00005C000000}"/>
    <cellStyle name="Komma 2 3 4 2 4 3" xfId="2150" xr:uid="{00000000-0005-0000-0000-00005C000000}"/>
    <cellStyle name="Komma 2 3 4 2 5" xfId="870" xr:uid="{00000000-0005-0000-0000-00000A000000}"/>
    <cellStyle name="Komma 2 3 4 2 5 2" xfId="2406" xr:uid="{00000000-0005-0000-0000-00000A000000}"/>
    <cellStyle name="Komma 2 3 4 2 6" xfId="1638" xr:uid="{00000000-0005-0000-0000-00000A000000}"/>
    <cellStyle name="Komma 2 3 4 3" xfId="166" xr:uid="{00000000-0005-0000-0000-00000A000000}"/>
    <cellStyle name="Komma 2 3 4 3 2" xfId="422" xr:uid="{00000000-0005-0000-0000-00005E000000}"/>
    <cellStyle name="Komma 2 3 4 3 2 2" xfId="1190" xr:uid="{00000000-0005-0000-0000-00005E000000}"/>
    <cellStyle name="Komma 2 3 4 3 2 2 2" xfId="2726" xr:uid="{00000000-0005-0000-0000-00005E000000}"/>
    <cellStyle name="Komma 2 3 4 3 2 3" xfId="1958" xr:uid="{00000000-0005-0000-0000-00005E000000}"/>
    <cellStyle name="Komma 2 3 4 3 3" xfId="678" xr:uid="{00000000-0005-0000-0000-00005E000000}"/>
    <cellStyle name="Komma 2 3 4 3 3 2" xfId="1446" xr:uid="{00000000-0005-0000-0000-00005E000000}"/>
    <cellStyle name="Komma 2 3 4 3 3 2 2" xfId="2982" xr:uid="{00000000-0005-0000-0000-00005E000000}"/>
    <cellStyle name="Komma 2 3 4 3 3 3" xfId="2214" xr:uid="{00000000-0005-0000-0000-00005E000000}"/>
    <cellStyle name="Komma 2 3 4 3 4" xfId="934" xr:uid="{00000000-0005-0000-0000-00000A000000}"/>
    <cellStyle name="Komma 2 3 4 3 4 2" xfId="2470" xr:uid="{00000000-0005-0000-0000-00000A000000}"/>
    <cellStyle name="Komma 2 3 4 3 5" xfId="1702" xr:uid="{00000000-0005-0000-0000-00000A000000}"/>
    <cellStyle name="Komma 2 3 4 4" xfId="294" xr:uid="{00000000-0005-0000-0000-00005B000000}"/>
    <cellStyle name="Komma 2 3 4 4 2" xfId="1062" xr:uid="{00000000-0005-0000-0000-00005B000000}"/>
    <cellStyle name="Komma 2 3 4 4 2 2" xfId="2598" xr:uid="{00000000-0005-0000-0000-00005B000000}"/>
    <cellStyle name="Komma 2 3 4 4 3" xfId="1830" xr:uid="{00000000-0005-0000-0000-00005B000000}"/>
    <cellStyle name="Komma 2 3 4 5" xfId="550" xr:uid="{00000000-0005-0000-0000-00005B000000}"/>
    <cellStyle name="Komma 2 3 4 5 2" xfId="1318" xr:uid="{00000000-0005-0000-0000-00005B000000}"/>
    <cellStyle name="Komma 2 3 4 5 2 2" xfId="2854" xr:uid="{00000000-0005-0000-0000-00005B000000}"/>
    <cellStyle name="Komma 2 3 4 5 3" xfId="2086" xr:uid="{00000000-0005-0000-0000-00005B000000}"/>
    <cellStyle name="Komma 2 3 4 6" xfId="806" xr:uid="{00000000-0005-0000-0000-00000A000000}"/>
    <cellStyle name="Komma 2 3 4 6 2" xfId="2342" xr:uid="{00000000-0005-0000-0000-00000A000000}"/>
    <cellStyle name="Komma 2 3 4 7" xfId="1574" xr:uid="{00000000-0005-0000-0000-00000A000000}"/>
    <cellStyle name="Komma 2 3 5" xfId="70" xr:uid="{00000000-0005-0000-0000-000001000000}"/>
    <cellStyle name="Komma 2 3 5 2" xfId="198" xr:uid="{00000000-0005-0000-0000-000001000000}"/>
    <cellStyle name="Komma 2 3 5 2 2" xfId="454" xr:uid="{00000000-0005-0000-0000-000060000000}"/>
    <cellStyle name="Komma 2 3 5 2 2 2" xfId="1222" xr:uid="{00000000-0005-0000-0000-000060000000}"/>
    <cellStyle name="Komma 2 3 5 2 2 2 2" xfId="2758" xr:uid="{00000000-0005-0000-0000-000060000000}"/>
    <cellStyle name="Komma 2 3 5 2 2 3" xfId="1990" xr:uid="{00000000-0005-0000-0000-000060000000}"/>
    <cellStyle name="Komma 2 3 5 2 3" xfId="710" xr:uid="{00000000-0005-0000-0000-000060000000}"/>
    <cellStyle name="Komma 2 3 5 2 3 2" xfId="1478" xr:uid="{00000000-0005-0000-0000-000060000000}"/>
    <cellStyle name="Komma 2 3 5 2 3 2 2" xfId="3014" xr:uid="{00000000-0005-0000-0000-000060000000}"/>
    <cellStyle name="Komma 2 3 5 2 3 3" xfId="2246" xr:uid="{00000000-0005-0000-0000-000060000000}"/>
    <cellStyle name="Komma 2 3 5 2 4" xfId="966" xr:uid="{00000000-0005-0000-0000-000001000000}"/>
    <cellStyle name="Komma 2 3 5 2 4 2" xfId="2502" xr:uid="{00000000-0005-0000-0000-000001000000}"/>
    <cellStyle name="Komma 2 3 5 2 5" xfId="1734" xr:uid="{00000000-0005-0000-0000-000001000000}"/>
    <cellStyle name="Komma 2 3 5 3" xfId="326" xr:uid="{00000000-0005-0000-0000-00005F000000}"/>
    <cellStyle name="Komma 2 3 5 3 2" xfId="1094" xr:uid="{00000000-0005-0000-0000-00005F000000}"/>
    <cellStyle name="Komma 2 3 5 3 2 2" xfId="2630" xr:uid="{00000000-0005-0000-0000-00005F000000}"/>
    <cellStyle name="Komma 2 3 5 3 3" xfId="1862" xr:uid="{00000000-0005-0000-0000-00005F000000}"/>
    <cellStyle name="Komma 2 3 5 4" xfId="582" xr:uid="{00000000-0005-0000-0000-00005F000000}"/>
    <cellStyle name="Komma 2 3 5 4 2" xfId="1350" xr:uid="{00000000-0005-0000-0000-00005F000000}"/>
    <cellStyle name="Komma 2 3 5 4 2 2" xfId="2886" xr:uid="{00000000-0005-0000-0000-00005F000000}"/>
    <cellStyle name="Komma 2 3 5 4 3" xfId="2118" xr:uid="{00000000-0005-0000-0000-00005F000000}"/>
    <cellStyle name="Komma 2 3 5 5" xfId="838" xr:uid="{00000000-0005-0000-0000-000001000000}"/>
    <cellStyle name="Komma 2 3 5 5 2" xfId="2374" xr:uid="{00000000-0005-0000-0000-000001000000}"/>
    <cellStyle name="Komma 2 3 5 6" xfId="1606" xr:uid="{00000000-0005-0000-0000-000001000000}"/>
    <cellStyle name="Komma 2 3 6" xfId="134" xr:uid="{00000000-0005-0000-0000-000001000000}"/>
    <cellStyle name="Komma 2 3 6 2" xfId="390" xr:uid="{00000000-0005-0000-0000-000061000000}"/>
    <cellStyle name="Komma 2 3 6 2 2" xfId="1158" xr:uid="{00000000-0005-0000-0000-000061000000}"/>
    <cellStyle name="Komma 2 3 6 2 2 2" xfId="2694" xr:uid="{00000000-0005-0000-0000-000061000000}"/>
    <cellStyle name="Komma 2 3 6 2 3" xfId="1926" xr:uid="{00000000-0005-0000-0000-000061000000}"/>
    <cellStyle name="Komma 2 3 6 3" xfId="646" xr:uid="{00000000-0005-0000-0000-000061000000}"/>
    <cellStyle name="Komma 2 3 6 3 2" xfId="1414" xr:uid="{00000000-0005-0000-0000-000061000000}"/>
    <cellStyle name="Komma 2 3 6 3 2 2" xfId="2950" xr:uid="{00000000-0005-0000-0000-000061000000}"/>
    <cellStyle name="Komma 2 3 6 3 3" xfId="2182" xr:uid="{00000000-0005-0000-0000-000061000000}"/>
    <cellStyle name="Komma 2 3 6 4" xfId="902" xr:uid="{00000000-0005-0000-0000-000001000000}"/>
    <cellStyle name="Komma 2 3 6 4 2" xfId="2438" xr:uid="{00000000-0005-0000-0000-000001000000}"/>
    <cellStyle name="Komma 2 3 6 5" xfId="1670" xr:uid="{00000000-0005-0000-0000-000001000000}"/>
    <cellStyle name="Komma 2 3 7" xfId="262" xr:uid="{00000000-0005-0000-0000-000042000000}"/>
    <cellStyle name="Komma 2 3 7 2" xfId="1030" xr:uid="{00000000-0005-0000-0000-000042000000}"/>
    <cellStyle name="Komma 2 3 7 2 2" xfId="2566" xr:uid="{00000000-0005-0000-0000-000042000000}"/>
    <cellStyle name="Komma 2 3 7 3" xfId="1798" xr:uid="{00000000-0005-0000-0000-000042000000}"/>
    <cellStyle name="Komma 2 3 8" xfId="518" xr:uid="{00000000-0005-0000-0000-000042000000}"/>
    <cellStyle name="Komma 2 3 8 2" xfId="1286" xr:uid="{00000000-0005-0000-0000-000042000000}"/>
    <cellStyle name="Komma 2 3 8 2 2" xfId="2822" xr:uid="{00000000-0005-0000-0000-000042000000}"/>
    <cellStyle name="Komma 2 3 8 3" xfId="2054" xr:uid="{00000000-0005-0000-0000-000042000000}"/>
    <cellStyle name="Komma 2 3 9" xfId="774" xr:uid="{00000000-0005-0000-0000-000001000000}"/>
    <cellStyle name="Komma 2 3 9 2" xfId="2310" xr:uid="{00000000-0005-0000-0000-000001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0F000000}"/>
    <cellStyle name="Komma 2 4 2 2 2" xfId="122" xr:uid="{00000000-0005-0000-0000-00000F000000}"/>
    <cellStyle name="Komma 2 4 2 2 2 2" xfId="250" xr:uid="{00000000-0005-0000-0000-00000F000000}"/>
    <cellStyle name="Komma 2 4 2 2 2 2 2" xfId="506" xr:uid="{00000000-0005-0000-0000-000066000000}"/>
    <cellStyle name="Komma 2 4 2 2 2 2 2 2" xfId="1274" xr:uid="{00000000-0005-0000-0000-000066000000}"/>
    <cellStyle name="Komma 2 4 2 2 2 2 2 2 2" xfId="2810" xr:uid="{00000000-0005-0000-0000-000066000000}"/>
    <cellStyle name="Komma 2 4 2 2 2 2 2 3" xfId="2042" xr:uid="{00000000-0005-0000-0000-000066000000}"/>
    <cellStyle name="Komma 2 4 2 2 2 2 3" xfId="762" xr:uid="{00000000-0005-0000-0000-000066000000}"/>
    <cellStyle name="Komma 2 4 2 2 2 2 3 2" xfId="1530" xr:uid="{00000000-0005-0000-0000-000066000000}"/>
    <cellStyle name="Komma 2 4 2 2 2 2 3 2 2" xfId="3066" xr:uid="{00000000-0005-0000-0000-000066000000}"/>
    <cellStyle name="Komma 2 4 2 2 2 2 3 3" xfId="2298" xr:uid="{00000000-0005-0000-0000-000066000000}"/>
    <cellStyle name="Komma 2 4 2 2 2 2 4" xfId="1018" xr:uid="{00000000-0005-0000-0000-00000F000000}"/>
    <cellStyle name="Komma 2 4 2 2 2 2 4 2" xfId="2554" xr:uid="{00000000-0005-0000-0000-00000F000000}"/>
    <cellStyle name="Komma 2 4 2 2 2 2 5" xfId="1786" xr:uid="{00000000-0005-0000-0000-00000F000000}"/>
    <cellStyle name="Komma 2 4 2 2 2 3" xfId="378" xr:uid="{00000000-0005-0000-0000-000065000000}"/>
    <cellStyle name="Komma 2 4 2 2 2 3 2" xfId="1146" xr:uid="{00000000-0005-0000-0000-000065000000}"/>
    <cellStyle name="Komma 2 4 2 2 2 3 2 2" xfId="2682" xr:uid="{00000000-0005-0000-0000-000065000000}"/>
    <cellStyle name="Komma 2 4 2 2 2 3 3" xfId="1914" xr:uid="{00000000-0005-0000-0000-000065000000}"/>
    <cellStyle name="Komma 2 4 2 2 2 4" xfId="634" xr:uid="{00000000-0005-0000-0000-000065000000}"/>
    <cellStyle name="Komma 2 4 2 2 2 4 2" xfId="1402" xr:uid="{00000000-0005-0000-0000-000065000000}"/>
    <cellStyle name="Komma 2 4 2 2 2 4 2 2" xfId="2938" xr:uid="{00000000-0005-0000-0000-000065000000}"/>
    <cellStyle name="Komma 2 4 2 2 2 4 3" xfId="2170" xr:uid="{00000000-0005-0000-0000-000065000000}"/>
    <cellStyle name="Komma 2 4 2 2 2 5" xfId="890" xr:uid="{00000000-0005-0000-0000-00000F000000}"/>
    <cellStyle name="Komma 2 4 2 2 2 5 2" xfId="2426" xr:uid="{00000000-0005-0000-0000-00000F000000}"/>
    <cellStyle name="Komma 2 4 2 2 2 6" xfId="1658" xr:uid="{00000000-0005-0000-0000-00000F000000}"/>
    <cellStyle name="Komma 2 4 2 2 3" xfId="186" xr:uid="{00000000-0005-0000-0000-00000F000000}"/>
    <cellStyle name="Komma 2 4 2 2 3 2" xfId="442" xr:uid="{00000000-0005-0000-0000-000067000000}"/>
    <cellStyle name="Komma 2 4 2 2 3 2 2" xfId="1210" xr:uid="{00000000-0005-0000-0000-000067000000}"/>
    <cellStyle name="Komma 2 4 2 2 3 2 2 2" xfId="2746" xr:uid="{00000000-0005-0000-0000-000067000000}"/>
    <cellStyle name="Komma 2 4 2 2 3 2 3" xfId="1978" xr:uid="{00000000-0005-0000-0000-000067000000}"/>
    <cellStyle name="Komma 2 4 2 2 3 3" xfId="698" xr:uid="{00000000-0005-0000-0000-000067000000}"/>
    <cellStyle name="Komma 2 4 2 2 3 3 2" xfId="1466" xr:uid="{00000000-0005-0000-0000-000067000000}"/>
    <cellStyle name="Komma 2 4 2 2 3 3 2 2" xfId="3002" xr:uid="{00000000-0005-0000-0000-000067000000}"/>
    <cellStyle name="Komma 2 4 2 2 3 3 3" xfId="2234" xr:uid="{00000000-0005-0000-0000-000067000000}"/>
    <cellStyle name="Komma 2 4 2 2 3 4" xfId="954" xr:uid="{00000000-0005-0000-0000-00000F000000}"/>
    <cellStyle name="Komma 2 4 2 2 3 4 2" xfId="2490" xr:uid="{00000000-0005-0000-0000-00000F000000}"/>
    <cellStyle name="Komma 2 4 2 2 3 5" xfId="1722" xr:uid="{00000000-0005-0000-0000-00000F000000}"/>
    <cellStyle name="Komma 2 4 2 2 4" xfId="314" xr:uid="{00000000-0005-0000-0000-000064000000}"/>
    <cellStyle name="Komma 2 4 2 2 4 2" xfId="1082" xr:uid="{00000000-0005-0000-0000-000064000000}"/>
    <cellStyle name="Komma 2 4 2 2 4 2 2" xfId="2618" xr:uid="{00000000-0005-0000-0000-000064000000}"/>
    <cellStyle name="Komma 2 4 2 2 4 3" xfId="1850" xr:uid="{00000000-0005-0000-0000-000064000000}"/>
    <cellStyle name="Komma 2 4 2 2 5" xfId="570" xr:uid="{00000000-0005-0000-0000-000064000000}"/>
    <cellStyle name="Komma 2 4 2 2 5 2" xfId="1338" xr:uid="{00000000-0005-0000-0000-000064000000}"/>
    <cellStyle name="Komma 2 4 2 2 5 2 2" xfId="2874" xr:uid="{00000000-0005-0000-0000-000064000000}"/>
    <cellStyle name="Komma 2 4 2 2 5 3" xfId="2106" xr:uid="{00000000-0005-0000-0000-000064000000}"/>
    <cellStyle name="Komma 2 4 2 2 6" xfId="826" xr:uid="{00000000-0005-0000-0000-00000F000000}"/>
    <cellStyle name="Komma 2 4 2 2 6 2" xfId="2362" xr:uid="{00000000-0005-0000-0000-00000F000000}"/>
    <cellStyle name="Komma 2 4 2 2 7" xfId="1594" xr:uid="{00000000-0005-0000-0000-00000F000000}"/>
    <cellStyle name="Komma 2 4 2 3" xfId="90" xr:uid="{00000000-0005-0000-0000-00002F000000}"/>
    <cellStyle name="Komma 2 4 2 3 2" xfId="218" xr:uid="{00000000-0005-0000-0000-00002F000000}"/>
    <cellStyle name="Komma 2 4 2 3 2 2" xfId="474" xr:uid="{00000000-0005-0000-0000-000069000000}"/>
    <cellStyle name="Komma 2 4 2 3 2 2 2" xfId="1242" xr:uid="{00000000-0005-0000-0000-000069000000}"/>
    <cellStyle name="Komma 2 4 2 3 2 2 2 2" xfId="2778" xr:uid="{00000000-0005-0000-0000-000069000000}"/>
    <cellStyle name="Komma 2 4 2 3 2 2 3" xfId="2010" xr:uid="{00000000-0005-0000-0000-000069000000}"/>
    <cellStyle name="Komma 2 4 2 3 2 3" xfId="730" xr:uid="{00000000-0005-0000-0000-000069000000}"/>
    <cellStyle name="Komma 2 4 2 3 2 3 2" xfId="1498" xr:uid="{00000000-0005-0000-0000-000069000000}"/>
    <cellStyle name="Komma 2 4 2 3 2 3 2 2" xfId="3034" xr:uid="{00000000-0005-0000-0000-000069000000}"/>
    <cellStyle name="Komma 2 4 2 3 2 3 3" xfId="2266" xr:uid="{00000000-0005-0000-0000-000069000000}"/>
    <cellStyle name="Komma 2 4 2 3 2 4" xfId="986" xr:uid="{00000000-0005-0000-0000-00002F000000}"/>
    <cellStyle name="Komma 2 4 2 3 2 4 2" xfId="2522" xr:uid="{00000000-0005-0000-0000-00002F000000}"/>
    <cellStyle name="Komma 2 4 2 3 2 5" xfId="1754" xr:uid="{00000000-0005-0000-0000-00002F000000}"/>
    <cellStyle name="Komma 2 4 2 3 3" xfId="346" xr:uid="{00000000-0005-0000-0000-000068000000}"/>
    <cellStyle name="Komma 2 4 2 3 3 2" xfId="1114" xr:uid="{00000000-0005-0000-0000-000068000000}"/>
    <cellStyle name="Komma 2 4 2 3 3 2 2" xfId="2650" xr:uid="{00000000-0005-0000-0000-000068000000}"/>
    <cellStyle name="Komma 2 4 2 3 3 3" xfId="1882" xr:uid="{00000000-0005-0000-0000-000068000000}"/>
    <cellStyle name="Komma 2 4 2 3 4" xfId="602" xr:uid="{00000000-0005-0000-0000-000068000000}"/>
    <cellStyle name="Komma 2 4 2 3 4 2" xfId="1370" xr:uid="{00000000-0005-0000-0000-000068000000}"/>
    <cellStyle name="Komma 2 4 2 3 4 2 2" xfId="2906" xr:uid="{00000000-0005-0000-0000-000068000000}"/>
    <cellStyle name="Komma 2 4 2 3 4 3" xfId="2138" xr:uid="{00000000-0005-0000-0000-000068000000}"/>
    <cellStyle name="Komma 2 4 2 3 5" xfId="858" xr:uid="{00000000-0005-0000-0000-00002F000000}"/>
    <cellStyle name="Komma 2 4 2 3 5 2" xfId="2394" xr:uid="{00000000-0005-0000-0000-00002F000000}"/>
    <cellStyle name="Komma 2 4 2 3 6" xfId="1626" xr:uid="{00000000-0005-0000-0000-00002F000000}"/>
    <cellStyle name="Komma 2 4 2 4" xfId="154" xr:uid="{00000000-0005-0000-0000-00002F000000}"/>
    <cellStyle name="Komma 2 4 2 4 2" xfId="410" xr:uid="{00000000-0005-0000-0000-00006A000000}"/>
    <cellStyle name="Komma 2 4 2 4 2 2" xfId="1178" xr:uid="{00000000-0005-0000-0000-00006A000000}"/>
    <cellStyle name="Komma 2 4 2 4 2 2 2" xfId="2714" xr:uid="{00000000-0005-0000-0000-00006A000000}"/>
    <cellStyle name="Komma 2 4 2 4 2 3" xfId="1946" xr:uid="{00000000-0005-0000-0000-00006A000000}"/>
    <cellStyle name="Komma 2 4 2 4 3" xfId="666" xr:uid="{00000000-0005-0000-0000-00006A000000}"/>
    <cellStyle name="Komma 2 4 2 4 3 2" xfId="1434" xr:uid="{00000000-0005-0000-0000-00006A000000}"/>
    <cellStyle name="Komma 2 4 2 4 3 2 2" xfId="2970" xr:uid="{00000000-0005-0000-0000-00006A000000}"/>
    <cellStyle name="Komma 2 4 2 4 3 3" xfId="2202" xr:uid="{00000000-0005-0000-0000-00006A000000}"/>
    <cellStyle name="Komma 2 4 2 4 4" xfId="922" xr:uid="{00000000-0005-0000-0000-00002F000000}"/>
    <cellStyle name="Komma 2 4 2 4 4 2" xfId="2458" xr:uid="{00000000-0005-0000-0000-00002F000000}"/>
    <cellStyle name="Komma 2 4 2 4 5" xfId="1690" xr:uid="{00000000-0005-0000-0000-00002F000000}"/>
    <cellStyle name="Komma 2 4 2 5" xfId="282" xr:uid="{00000000-0005-0000-0000-000063000000}"/>
    <cellStyle name="Komma 2 4 2 5 2" xfId="1050" xr:uid="{00000000-0005-0000-0000-000063000000}"/>
    <cellStyle name="Komma 2 4 2 5 2 2" xfId="2586" xr:uid="{00000000-0005-0000-0000-000063000000}"/>
    <cellStyle name="Komma 2 4 2 5 3" xfId="1818" xr:uid="{00000000-0005-0000-0000-000063000000}"/>
    <cellStyle name="Komma 2 4 2 6" xfId="538" xr:uid="{00000000-0005-0000-0000-000063000000}"/>
    <cellStyle name="Komma 2 4 2 6 2" xfId="1306" xr:uid="{00000000-0005-0000-0000-000063000000}"/>
    <cellStyle name="Komma 2 4 2 6 2 2" xfId="2842" xr:uid="{00000000-0005-0000-0000-000063000000}"/>
    <cellStyle name="Komma 2 4 2 6 3" xfId="2074" xr:uid="{00000000-0005-0000-0000-000063000000}"/>
    <cellStyle name="Komma 2 4 2 7" xfId="794" xr:uid="{00000000-0005-0000-0000-00002F000000}"/>
    <cellStyle name="Komma 2 4 2 7 2" xfId="2330" xr:uid="{00000000-0005-0000-0000-00002F000000}"/>
    <cellStyle name="Komma 2 4 2 8" xfId="1562" xr:uid="{00000000-0005-0000-0000-00002F000000}"/>
    <cellStyle name="Komma 2 4 3" xfId="42" xr:uid="{00000000-0005-0000-0000-00000E000000}"/>
    <cellStyle name="Komma 2 4 3 2" xfId="106" xr:uid="{00000000-0005-0000-0000-00000E000000}"/>
    <cellStyle name="Komma 2 4 3 2 2" xfId="234" xr:uid="{00000000-0005-0000-0000-00000E000000}"/>
    <cellStyle name="Komma 2 4 3 2 2 2" xfId="490" xr:uid="{00000000-0005-0000-0000-00006D000000}"/>
    <cellStyle name="Komma 2 4 3 2 2 2 2" xfId="1258" xr:uid="{00000000-0005-0000-0000-00006D000000}"/>
    <cellStyle name="Komma 2 4 3 2 2 2 2 2" xfId="2794" xr:uid="{00000000-0005-0000-0000-00006D000000}"/>
    <cellStyle name="Komma 2 4 3 2 2 2 3" xfId="2026" xr:uid="{00000000-0005-0000-0000-00006D000000}"/>
    <cellStyle name="Komma 2 4 3 2 2 3" xfId="746" xr:uid="{00000000-0005-0000-0000-00006D000000}"/>
    <cellStyle name="Komma 2 4 3 2 2 3 2" xfId="1514" xr:uid="{00000000-0005-0000-0000-00006D000000}"/>
    <cellStyle name="Komma 2 4 3 2 2 3 2 2" xfId="3050" xr:uid="{00000000-0005-0000-0000-00006D000000}"/>
    <cellStyle name="Komma 2 4 3 2 2 3 3" xfId="2282" xr:uid="{00000000-0005-0000-0000-00006D000000}"/>
    <cellStyle name="Komma 2 4 3 2 2 4" xfId="1002" xr:uid="{00000000-0005-0000-0000-00000E000000}"/>
    <cellStyle name="Komma 2 4 3 2 2 4 2" xfId="2538" xr:uid="{00000000-0005-0000-0000-00000E000000}"/>
    <cellStyle name="Komma 2 4 3 2 2 5" xfId="1770" xr:uid="{00000000-0005-0000-0000-00000E000000}"/>
    <cellStyle name="Komma 2 4 3 2 3" xfId="362" xr:uid="{00000000-0005-0000-0000-00006C000000}"/>
    <cellStyle name="Komma 2 4 3 2 3 2" xfId="1130" xr:uid="{00000000-0005-0000-0000-00006C000000}"/>
    <cellStyle name="Komma 2 4 3 2 3 2 2" xfId="2666" xr:uid="{00000000-0005-0000-0000-00006C000000}"/>
    <cellStyle name="Komma 2 4 3 2 3 3" xfId="1898" xr:uid="{00000000-0005-0000-0000-00006C000000}"/>
    <cellStyle name="Komma 2 4 3 2 4" xfId="618" xr:uid="{00000000-0005-0000-0000-00006C000000}"/>
    <cellStyle name="Komma 2 4 3 2 4 2" xfId="1386" xr:uid="{00000000-0005-0000-0000-00006C000000}"/>
    <cellStyle name="Komma 2 4 3 2 4 2 2" xfId="2922" xr:uid="{00000000-0005-0000-0000-00006C000000}"/>
    <cellStyle name="Komma 2 4 3 2 4 3" xfId="2154" xr:uid="{00000000-0005-0000-0000-00006C000000}"/>
    <cellStyle name="Komma 2 4 3 2 5" xfId="874" xr:uid="{00000000-0005-0000-0000-00000E000000}"/>
    <cellStyle name="Komma 2 4 3 2 5 2" xfId="2410" xr:uid="{00000000-0005-0000-0000-00000E000000}"/>
    <cellStyle name="Komma 2 4 3 2 6" xfId="1642" xr:uid="{00000000-0005-0000-0000-00000E000000}"/>
    <cellStyle name="Komma 2 4 3 3" xfId="170" xr:uid="{00000000-0005-0000-0000-00000E000000}"/>
    <cellStyle name="Komma 2 4 3 3 2" xfId="426" xr:uid="{00000000-0005-0000-0000-00006E000000}"/>
    <cellStyle name="Komma 2 4 3 3 2 2" xfId="1194" xr:uid="{00000000-0005-0000-0000-00006E000000}"/>
    <cellStyle name="Komma 2 4 3 3 2 2 2" xfId="2730" xr:uid="{00000000-0005-0000-0000-00006E000000}"/>
    <cellStyle name="Komma 2 4 3 3 2 3" xfId="1962" xr:uid="{00000000-0005-0000-0000-00006E000000}"/>
    <cellStyle name="Komma 2 4 3 3 3" xfId="682" xr:uid="{00000000-0005-0000-0000-00006E000000}"/>
    <cellStyle name="Komma 2 4 3 3 3 2" xfId="1450" xr:uid="{00000000-0005-0000-0000-00006E000000}"/>
    <cellStyle name="Komma 2 4 3 3 3 2 2" xfId="2986" xr:uid="{00000000-0005-0000-0000-00006E000000}"/>
    <cellStyle name="Komma 2 4 3 3 3 3" xfId="2218" xr:uid="{00000000-0005-0000-0000-00006E000000}"/>
    <cellStyle name="Komma 2 4 3 3 4" xfId="938" xr:uid="{00000000-0005-0000-0000-00000E000000}"/>
    <cellStyle name="Komma 2 4 3 3 4 2" xfId="2474" xr:uid="{00000000-0005-0000-0000-00000E000000}"/>
    <cellStyle name="Komma 2 4 3 3 5" xfId="1706" xr:uid="{00000000-0005-0000-0000-00000E000000}"/>
    <cellStyle name="Komma 2 4 3 4" xfId="298" xr:uid="{00000000-0005-0000-0000-00006B000000}"/>
    <cellStyle name="Komma 2 4 3 4 2" xfId="1066" xr:uid="{00000000-0005-0000-0000-00006B000000}"/>
    <cellStyle name="Komma 2 4 3 4 2 2" xfId="2602" xr:uid="{00000000-0005-0000-0000-00006B000000}"/>
    <cellStyle name="Komma 2 4 3 4 3" xfId="1834" xr:uid="{00000000-0005-0000-0000-00006B000000}"/>
    <cellStyle name="Komma 2 4 3 5" xfId="554" xr:uid="{00000000-0005-0000-0000-00006B000000}"/>
    <cellStyle name="Komma 2 4 3 5 2" xfId="1322" xr:uid="{00000000-0005-0000-0000-00006B000000}"/>
    <cellStyle name="Komma 2 4 3 5 2 2" xfId="2858" xr:uid="{00000000-0005-0000-0000-00006B000000}"/>
    <cellStyle name="Komma 2 4 3 5 3" xfId="2090" xr:uid="{00000000-0005-0000-0000-00006B000000}"/>
    <cellStyle name="Komma 2 4 3 6" xfId="810" xr:uid="{00000000-0005-0000-0000-00000E000000}"/>
    <cellStyle name="Komma 2 4 3 6 2" xfId="2346" xr:uid="{00000000-0005-0000-0000-00000E000000}"/>
    <cellStyle name="Komma 2 4 3 7" xfId="1578" xr:uid="{00000000-0005-0000-0000-00000E000000}"/>
    <cellStyle name="Komma 2 4 4" xfId="74" xr:uid="{00000000-0005-0000-0000-00002F000000}"/>
    <cellStyle name="Komma 2 4 4 2" xfId="202" xr:uid="{00000000-0005-0000-0000-00002F000000}"/>
    <cellStyle name="Komma 2 4 4 2 2" xfId="458" xr:uid="{00000000-0005-0000-0000-000070000000}"/>
    <cellStyle name="Komma 2 4 4 2 2 2" xfId="1226" xr:uid="{00000000-0005-0000-0000-000070000000}"/>
    <cellStyle name="Komma 2 4 4 2 2 2 2" xfId="2762" xr:uid="{00000000-0005-0000-0000-000070000000}"/>
    <cellStyle name="Komma 2 4 4 2 2 3" xfId="1994" xr:uid="{00000000-0005-0000-0000-000070000000}"/>
    <cellStyle name="Komma 2 4 4 2 3" xfId="714" xr:uid="{00000000-0005-0000-0000-000070000000}"/>
    <cellStyle name="Komma 2 4 4 2 3 2" xfId="1482" xr:uid="{00000000-0005-0000-0000-000070000000}"/>
    <cellStyle name="Komma 2 4 4 2 3 2 2" xfId="3018" xr:uid="{00000000-0005-0000-0000-000070000000}"/>
    <cellStyle name="Komma 2 4 4 2 3 3" xfId="2250" xr:uid="{00000000-0005-0000-0000-000070000000}"/>
    <cellStyle name="Komma 2 4 4 2 4" xfId="970" xr:uid="{00000000-0005-0000-0000-00002F000000}"/>
    <cellStyle name="Komma 2 4 4 2 4 2" xfId="2506" xr:uid="{00000000-0005-0000-0000-00002F000000}"/>
    <cellStyle name="Komma 2 4 4 2 5" xfId="1738" xr:uid="{00000000-0005-0000-0000-00002F000000}"/>
    <cellStyle name="Komma 2 4 4 3" xfId="330" xr:uid="{00000000-0005-0000-0000-00006F000000}"/>
    <cellStyle name="Komma 2 4 4 3 2" xfId="1098" xr:uid="{00000000-0005-0000-0000-00006F000000}"/>
    <cellStyle name="Komma 2 4 4 3 2 2" xfId="2634" xr:uid="{00000000-0005-0000-0000-00006F000000}"/>
    <cellStyle name="Komma 2 4 4 3 3" xfId="1866" xr:uid="{00000000-0005-0000-0000-00006F000000}"/>
    <cellStyle name="Komma 2 4 4 4" xfId="586" xr:uid="{00000000-0005-0000-0000-00006F000000}"/>
    <cellStyle name="Komma 2 4 4 4 2" xfId="1354" xr:uid="{00000000-0005-0000-0000-00006F000000}"/>
    <cellStyle name="Komma 2 4 4 4 2 2" xfId="2890" xr:uid="{00000000-0005-0000-0000-00006F000000}"/>
    <cellStyle name="Komma 2 4 4 4 3" xfId="2122" xr:uid="{00000000-0005-0000-0000-00006F000000}"/>
    <cellStyle name="Komma 2 4 4 5" xfId="842" xr:uid="{00000000-0005-0000-0000-00002F000000}"/>
    <cellStyle name="Komma 2 4 4 5 2" xfId="2378" xr:uid="{00000000-0005-0000-0000-00002F000000}"/>
    <cellStyle name="Komma 2 4 4 6" xfId="1610" xr:uid="{00000000-0005-0000-0000-00002F000000}"/>
    <cellStyle name="Komma 2 4 5" xfId="138" xr:uid="{00000000-0005-0000-0000-00002F000000}"/>
    <cellStyle name="Komma 2 4 5 2" xfId="394" xr:uid="{00000000-0005-0000-0000-000071000000}"/>
    <cellStyle name="Komma 2 4 5 2 2" xfId="1162" xr:uid="{00000000-0005-0000-0000-000071000000}"/>
    <cellStyle name="Komma 2 4 5 2 2 2" xfId="2698" xr:uid="{00000000-0005-0000-0000-000071000000}"/>
    <cellStyle name="Komma 2 4 5 2 3" xfId="1930" xr:uid="{00000000-0005-0000-0000-000071000000}"/>
    <cellStyle name="Komma 2 4 5 3" xfId="650" xr:uid="{00000000-0005-0000-0000-000071000000}"/>
    <cellStyle name="Komma 2 4 5 3 2" xfId="1418" xr:uid="{00000000-0005-0000-0000-000071000000}"/>
    <cellStyle name="Komma 2 4 5 3 2 2" xfId="2954" xr:uid="{00000000-0005-0000-0000-000071000000}"/>
    <cellStyle name="Komma 2 4 5 3 3" xfId="2186" xr:uid="{00000000-0005-0000-0000-000071000000}"/>
    <cellStyle name="Komma 2 4 5 4" xfId="906" xr:uid="{00000000-0005-0000-0000-00002F000000}"/>
    <cellStyle name="Komma 2 4 5 4 2" xfId="2442" xr:uid="{00000000-0005-0000-0000-00002F000000}"/>
    <cellStyle name="Komma 2 4 5 5" xfId="1674" xr:uid="{00000000-0005-0000-0000-00002F000000}"/>
    <cellStyle name="Komma 2 4 6" xfId="266" xr:uid="{00000000-0005-0000-0000-000062000000}"/>
    <cellStyle name="Komma 2 4 6 2" xfId="1034" xr:uid="{00000000-0005-0000-0000-000062000000}"/>
    <cellStyle name="Komma 2 4 6 2 2" xfId="2570" xr:uid="{00000000-0005-0000-0000-000062000000}"/>
    <cellStyle name="Komma 2 4 6 3" xfId="1802" xr:uid="{00000000-0005-0000-0000-000062000000}"/>
    <cellStyle name="Komma 2 4 7" xfId="522" xr:uid="{00000000-0005-0000-0000-000062000000}"/>
    <cellStyle name="Komma 2 4 7 2" xfId="1290" xr:uid="{00000000-0005-0000-0000-000062000000}"/>
    <cellStyle name="Komma 2 4 7 2 2" xfId="2826" xr:uid="{00000000-0005-0000-0000-000062000000}"/>
    <cellStyle name="Komma 2 4 7 3" xfId="2058" xr:uid="{00000000-0005-0000-0000-000062000000}"/>
    <cellStyle name="Komma 2 4 8" xfId="778" xr:uid="{00000000-0005-0000-0000-00002F000000}"/>
    <cellStyle name="Komma 2 4 8 2" xfId="2314" xr:uid="{00000000-0005-0000-0000-00002F000000}"/>
    <cellStyle name="Komma 2 4 9" xfId="1546" xr:uid="{00000000-0005-0000-0000-00002F000000}"/>
    <cellStyle name="Komma 2 5" xfId="18" xr:uid="{00000000-0005-0000-0000-00002F000000}"/>
    <cellStyle name="Komma 2 5 2" xfId="50" xr:uid="{00000000-0005-0000-0000-000010000000}"/>
    <cellStyle name="Komma 2 5 2 2" xfId="114" xr:uid="{00000000-0005-0000-0000-000010000000}"/>
    <cellStyle name="Komma 2 5 2 2 2" xfId="242" xr:uid="{00000000-0005-0000-0000-000010000000}"/>
    <cellStyle name="Komma 2 5 2 2 2 2" xfId="498" xr:uid="{00000000-0005-0000-0000-000075000000}"/>
    <cellStyle name="Komma 2 5 2 2 2 2 2" xfId="1266" xr:uid="{00000000-0005-0000-0000-000075000000}"/>
    <cellStyle name="Komma 2 5 2 2 2 2 2 2" xfId="2802" xr:uid="{00000000-0005-0000-0000-000075000000}"/>
    <cellStyle name="Komma 2 5 2 2 2 2 3" xfId="2034" xr:uid="{00000000-0005-0000-0000-000075000000}"/>
    <cellStyle name="Komma 2 5 2 2 2 3" xfId="754" xr:uid="{00000000-0005-0000-0000-000075000000}"/>
    <cellStyle name="Komma 2 5 2 2 2 3 2" xfId="1522" xr:uid="{00000000-0005-0000-0000-000075000000}"/>
    <cellStyle name="Komma 2 5 2 2 2 3 2 2" xfId="3058" xr:uid="{00000000-0005-0000-0000-000075000000}"/>
    <cellStyle name="Komma 2 5 2 2 2 3 3" xfId="2290" xr:uid="{00000000-0005-0000-0000-000075000000}"/>
    <cellStyle name="Komma 2 5 2 2 2 4" xfId="1010" xr:uid="{00000000-0005-0000-0000-000010000000}"/>
    <cellStyle name="Komma 2 5 2 2 2 4 2" xfId="2546" xr:uid="{00000000-0005-0000-0000-000010000000}"/>
    <cellStyle name="Komma 2 5 2 2 2 5" xfId="1778" xr:uid="{00000000-0005-0000-0000-000010000000}"/>
    <cellStyle name="Komma 2 5 2 2 3" xfId="370" xr:uid="{00000000-0005-0000-0000-000074000000}"/>
    <cellStyle name="Komma 2 5 2 2 3 2" xfId="1138" xr:uid="{00000000-0005-0000-0000-000074000000}"/>
    <cellStyle name="Komma 2 5 2 2 3 2 2" xfId="2674" xr:uid="{00000000-0005-0000-0000-000074000000}"/>
    <cellStyle name="Komma 2 5 2 2 3 3" xfId="1906" xr:uid="{00000000-0005-0000-0000-000074000000}"/>
    <cellStyle name="Komma 2 5 2 2 4" xfId="626" xr:uid="{00000000-0005-0000-0000-000074000000}"/>
    <cellStyle name="Komma 2 5 2 2 4 2" xfId="1394" xr:uid="{00000000-0005-0000-0000-000074000000}"/>
    <cellStyle name="Komma 2 5 2 2 4 2 2" xfId="2930" xr:uid="{00000000-0005-0000-0000-000074000000}"/>
    <cellStyle name="Komma 2 5 2 2 4 3" xfId="2162" xr:uid="{00000000-0005-0000-0000-000074000000}"/>
    <cellStyle name="Komma 2 5 2 2 5" xfId="882" xr:uid="{00000000-0005-0000-0000-000010000000}"/>
    <cellStyle name="Komma 2 5 2 2 5 2" xfId="2418" xr:uid="{00000000-0005-0000-0000-000010000000}"/>
    <cellStyle name="Komma 2 5 2 2 6" xfId="1650" xr:uid="{00000000-0005-0000-0000-000010000000}"/>
    <cellStyle name="Komma 2 5 2 3" xfId="178" xr:uid="{00000000-0005-0000-0000-000010000000}"/>
    <cellStyle name="Komma 2 5 2 3 2" xfId="434" xr:uid="{00000000-0005-0000-0000-000076000000}"/>
    <cellStyle name="Komma 2 5 2 3 2 2" xfId="1202" xr:uid="{00000000-0005-0000-0000-000076000000}"/>
    <cellStyle name="Komma 2 5 2 3 2 2 2" xfId="2738" xr:uid="{00000000-0005-0000-0000-000076000000}"/>
    <cellStyle name="Komma 2 5 2 3 2 3" xfId="1970" xr:uid="{00000000-0005-0000-0000-000076000000}"/>
    <cellStyle name="Komma 2 5 2 3 3" xfId="690" xr:uid="{00000000-0005-0000-0000-000076000000}"/>
    <cellStyle name="Komma 2 5 2 3 3 2" xfId="1458" xr:uid="{00000000-0005-0000-0000-000076000000}"/>
    <cellStyle name="Komma 2 5 2 3 3 2 2" xfId="2994" xr:uid="{00000000-0005-0000-0000-000076000000}"/>
    <cellStyle name="Komma 2 5 2 3 3 3" xfId="2226" xr:uid="{00000000-0005-0000-0000-000076000000}"/>
    <cellStyle name="Komma 2 5 2 3 4" xfId="946" xr:uid="{00000000-0005-0000-0000-000010000000}"/>
    <cellStyle name="Komma 2 5 2 3 4 2" xfId="2482" xr:uid="{00000000-0005-0000-0000-000010000000}"/>
    <cellStyle name="Komma 2 5 2 3 5" xfId="1714" xr:uid="{00000000-0005-0000-0000-000010000000}"/>
    <cellStyle name="Komma 2 5 2 4" xfId="306" xr:uid="{00000000-0005-0000-0000-000073000000}"/>
    <cellStyle name="Komma 2 5 2 4 2" xfId="1074" xr:uid="{00000000-0005-0000-0000-000073000000}"/>
    <cellStyle name="Komma 2 5 2 4 2 2" xfId="2610" xr:uid="{00000000-0005-0000-0000-000073000000}"/>
    <cellStyle name="Komma 2 5 2 4 3" xfId="1842" xr:uid="{00000000-0005-0000-0000-000073000000}"/>
    <cellStyle name="Komma 2 5 2 5" xfId="562" xr:uid="{00000000-0005-0000-0000-000073000000}"/>
    <cellStyle name="Komma 2 5 2 5 2" xfId="1330" xr:uid="{00000000-0005-0000-0000-000073000000}"/>
    <cellStyle name="Komma 2 5 2 5 2 2" xfId="2866" xr:uid="{00000000-0005-0000-0000-000073000000}"/>
    <cellStyle name="Komma 2 5 2 5 3" xfId="2098" xr:uid="{00000000-0005-0000-0000-000073000000}"/>
    <cellStyle name="Komma 2 5 2 6" xfId="818" xr:uid="{00000000-0005-0000-0000-000010000000}"/>
    <cellStyle name="Komma 2 5 2 6 2" xfId="2354" xr:uid="{00000000-0005-0000-0000-000010000000}"/>
    <cellStyle name="Komma 2 5 2 7" xfId="1586" xr:uid="{00000000-0005-0000-0000-000010000000}"/>
    <cellStyle name="Komma 2 5 3" xfId="82" xr:uid="{00000000-0005-0000-0000-00002F000000}"/>
    <cellStyle name="Komma 2 5 3 2" xfId="210" xr:uid="{00000000-0005-0000-0000-00002F000000}"/>
    <cellStyle name="Komma 2 5 3 2 2" xfId="466" xr:uid="{00000000-0005-0000-0000-000078000000}"/>
    <cellStyle name="Komma 2 5 3 2 2 2" xfId="1234" xr:uid="{00000000-0005-0000-0000-000078000000}"/>
    <cellStyle name="Komma 2 5 3 2 2 2 2" xfId="2770" xr:uid="{00000000-0005-0000-0000-000078000000}"/>
    <cellStyle name="Komma 2 5 3 2 2 3" xfId="2002" xr:uid="{00000000-0005-0000-0000-000078000000}"/>
    <cellStyle name="Komma 2 5 3 2 3" xfId="722" xr:uid="{00000000-0005-0000-0000-000078000000}"/>
    <cellStyle name="Komma 2 5 3 2 3 2" xfId="1490" xr:uid="{00000000-0005-0000-0000-000078000000}"/>
    <cellStyle name="Komma 2 5 3 2 3 2 2" xfId="3026" xr:uid="{00000000-0005-0000-0000-000078000000}"/>
    <cellStyle name="Komma 2 5 3 2 3 3" xfId="2258" xr:uid="{00000000-0005-0000-0000-000078000000}"/>
    <cellStyle name="Komma 2 5 3 2 4" xfId="978" xr:uid="{00000000-0005-0000-0000-00002F000000}"/>
    <cellStyle name="Komma 2 5 3 2 4 2" xfId="2514" xr:uid="{00000000-0005-0000-0000-00002F000000}"/>
    <cellStyle name="Komma 2 5 3 2 5" xfId="1746" xr:uid="{00000000-0005-0000-0000-00002F000000}"/>
    <cellStyle name="Komma 2 5 3 3" xfId="338" xr:uid="{00000000-0005-0000-0000-000077000000}"/>
    <cellStyle name="Komma 2 5 3 3 2" xfId="1106" xr:uid="{00000000-0005-0000-0000-000077000000}"/>
    <cellStyle name="Komma 2 5 3 3 2 2" xfId="2642" xr:uid="{00000000-0005-0000-0000-000077000000}"/>
    <cellStyle name="Komma 2 5 3 3 3" xfId="1874" xr:uid="{00000000-0005-0000-0000-000077000000}"/>
    <cellStyle name="Komma 2 5 3 4" xfId="594" xr:uid="{00000000-0005-0000-0000-000077000000}"/>
    <cellStyle name="Komma 2 5 3 4 2" xfId="1362" xr:uid="{00000000-0005-0000-0000-000077000000}"/>
    <cellStyle name="Komma 2 5 3 4 2 2" xfId="2898" xr:uid="{00000000-0005-0000-0000-000077000000}"/>
    <cellStyle name="Komma 2 5 3 4 3" xfId="2130" xr:uid="{00000000-0005-0000-0000-000077000000}"/>
    <cellStyle name="Komma 2 5 3 5" xfId="850" xr:uid="{00000000-0005-0000-0000-00002F000000}"/>
    <cellStyle name="Komma 2 5 3 5 2" xfId="2386" xr:uid="{00000000-0005-0000-0000-00002F000000}"/>
    <cellStyle name="Komma 2 5 3 6" xfId="1618" xr:uid="{00000000-0005-0000-0000-00002F000000}"/>
    <cellStyle name="Komma 2 5 4" xfId="146" xr:uid="{00000000-0005-0000-0000-00002F000000}"/>
    <cellStyle name="Komma 2 5 4 2" xfId="402" xr:uid="{00000000-0005-0000-0000-000079000000}"/>
    <cellStyle name="Komma 2 5 4 2 2" xfId="1170" xr:uid="{00000000-0005-0000-0000-000079000000}"/>
    <cellStyle name="Komma 2 5 4 2 2 2" xfId="2706" xr:uid="{00000000-0005-0000-0000-000079000000}"/>
    <cellStyle name="Komma 2 5 4 2 3" xfId="1938" xr:uid="{00000000-0005-0000-0000-000079000000}"/>
    <cellStyle name="Komma 2 5 4 3" xfId="658" xr:uid="{00000000-0005-0000-0000-000079000000}"/>
    <cellStyle name="Komma 2 5 4 3 2" xfId="1426" xr:uid="{00000000-0005-0000-0000-000079000000}"/>
    <cellStyle name="Komma 2 5 4 3 2 2" xfId="2962" xr:uid="{00000000-0005-0000-0000-000079000000}"/>
    <cellStyle name="Komma 2 5 4 3 3" xfId="2194" xr:uid="{00000000-0005-0000-0000-000079000000}"/>
    <cellStyle name="Komma 2 5 4 4" xfId="914" xr:uid="{00000000-0005-0000-0000-00002F000000}"/>
    <cellStyle name="Komma 2 5 4 4 2" xfId="2450" xr:uid="{00000000-0005-0000-0000-00002F000000}"/>
    <cellStyle name="Komma 2 5 4 5" xfId="1682" xr:uid="{00000000-0005-0000-0000-00002F000000}"/>
    <cellStyle name="Komma 2 5 5" xfId="274" xr:uid="{00000000-0005-0000-0000-000072000000}"/>
    <cellStyle name="Komma 2 5 5 2" xfId="1042" xr:uid="{00000000-0005-0000-0000-000072000000}"/>
    <cellStyle name="Komma 2 5 5 2 2" xfId="2578" xr:uid="{00000000-0005-0000-0000-000072000000}"/>
    <cellStyle name="Komma 2 5 5 3" xfId="1810" xr:uid="{00000000-0005-0000-0000-000072000000}"/>
    <cellStyle name="Komma 2 5 6" xfId="530" xr:uid="{00000000-0005-0000-0000-000072000000}"/>
    <cellStyle name="Komma 2 5 6 2" xfId="1298" xr:uid="{00000000-0005-0000-0000-000072000000}"/>
    <cellStyle name="Komma 2 5 6 2 2" xfId="2834" xr:uid="{00000000-0005-0000-0000-000072000000}"/>
    <cellStyle name="Komma 2 5 6 3" xfId="2066" xr:uid="{00000000-0005-0000-0000-000072000000}"/>
    <cellStyle name="Komma 2 5 7" xfId="786" xr:uid="{00000000-0005-0000-0000-00002F000000}"/>
    <cellStyle name="Komma 2 5 7 2" xfId="2322" xr:uid="{00000000-0005-0000-0000-00002F000000}"/>
    <cellStyle name="Komma 2 5 8" xfId="1554" xr:uid="{00000000-0005-0000-0000-00002F000000}"/>
    <cellStyle name="Komma 2 6" xfId="34" xr:uid="{00000000-0005-0000-0000-000001000000}"/>
    <cellStyle name="Komma 2 6 2" xfId="98" xr:uid="{00000000-0005-0000-0000-000001000000}"/>
    <cellStyle name="Komma 2 6 2 2" xfId="226" xr:uid="{00000000-0005-0000-0000-000001000000}"/>
    <cellStyle name="Komma 2 6 2 2 2" xfId="482" xr:uid="{00000000-0005-0000-0000-00007C000000}"/>
    <cellStyle name="Komma 2 6 2 2 2 2" xfId="1250" xr:uid="{00000000-0005-0000-0000-00007C000000}"/>
    <cellStyle name="Komma 2 6 2 2 2 2 2" xfId="2786" xr:uid="{00000000-0005-0000-0000-00007C000000}"/>
    <cellStyle name="Komma 2 6 2 2 2 3" xfId="2018" xr:uid="{00000000-0005-0000-0000-00007C000000}"/>
    <cellStyle name="Komma 2 6 2 2 3" xfId="738" xr:uid="{00000000-0005-0000-0000-00007C000000}"/>
    <cellStyle name="Komma 2 6 2 2 3 2" xfId="1506" xr:uid="{00000000-0005-0000-0000-00007C000000}"/>
    <cellStyle name="Komma 2 6 2 2 3 2 2" xfId="3042" xr:uid="{00000000-0005-0000-0000-00007C000000}"/>
    <cellStyle name="Komma 2 6 2 2 3 3" xfId="2274" xr:uid="{00000000-0005-0000-0000-00007C000000}"/>
    <cellStyle name="Komma 2 6 2 2 4" xfId="994" xr:uid="{00000000-0005-0000-0000-000001000000}"/>
    <cellStyle name="Komma 2 6 2 2 4 2" xfId="2530" xr:uid="{00000000-0005-0000-0000-000001000000}"/>
    <cellStyle name="Komma 2 6 2 2 5" xfId="1762" xr:uid="{00000000-0005-0000-0000-000001000000}"/>
    <cellStyle name="Komma 2 6 2 3" xfId="354" xr:uid="{00000000-0005-0000-0000-00007B000000}"/>
    <cellStyle name="Komma 2 6 2 3 2" xfId="1122" xr:uid="{00000000-0005-0000-0000-00007B000000}"/>
    <cellStyle name="Komma 2 6 2 3 2 2" xfId="2658" xr:uid="{00000000-0005-0000-0000-00007B000000}"/>
    <cellStyle name="Komma 2 6 2 3 3" xfId="1890" xr:uid="{00000000-0005-0000-0000-00007B000000}"/>
    <cellStyle name="Komma 2 6 2 4" xfId="610" xr:uid="{00000000-0005-0000-0000-00007B000000}"/>
    <cellStyle name="Komma 2 6 2 4 2" xfId="1378" xr:uid="{00000000-0005-0000-0000-00007B000000}"/>
    <cellStyle name="Komma 2 6 2 4 2 2" xfId="2914" xr:uid="{00000000-0005-0000-0000-00007B000000}"/>
    <cellStyle name="Komma 2 6 2 4 3" xfId="2146" xr:uid="{00000000-0005-0000-0000-00007B000000}"/>
    <cellStyle name="Komma 2 6 2 5" xfId="866" xr:uid="{00000000-0005-0000-0000-000001000000}"/>
    <cellStyle name="Komma 2 6 2 5 2" xfId="2402" xr:uid="{00000000-0005-0000-0000-000001000000}"/>
    <cellStyle name="Komma 2 6 2 6" xfId="1634" xr:uid="{00000000-0005-0000-0000-000001000000}"/>
    <cellStyle name="Komma 2 6 3" xfId="162" xr:uid="{00000000-0005-0000-0000-000001000000}"/>
    <cellStyle name="Komma 2 6 3 2" xfId="418" xr:uid="{00000000-0005-0000-0000-00007D000000}"/>
    <cellStyle name="Komma 2 6 3 2 2" xfId="1186" xr:uid="{00000000-0005-0000-0000-00007D000000}"/>
    <cellStyle name="Komma 2 6 3 2 2 2" xfId="2722" xr:uid="{00000000-0005-0000-0000-00007D000000}"/>
    <cellStyle name="Komma 2 6 3 2 3" xfId="1954" xr:uid="{00000000-0005-0000-0000-00007D000000}"/>
    <cellStyle name="Komma 2 6 3 3" xfId="674" xr:uid="{00000000-0005-0000-0000-00007D000000}"/>
    <cellStyle name="Komma 2 6 3 3 2" xfId="1442" xr:uid="{00000000-0005-0000-0000-00007D000000}"/>
    <cellStyle name="Komma 2 6 3 3 2 2" xfId="2978" xr:uid="{00000000-0005-0000-0000-00007D000000}"/>
    <cellStyle name="Komma 2 6 3 3 3" xfId="2210" xr:uid="{00000000-0005-0000-0000-00007D000000}"/>
    <cellStyle name="Komma 2 6 3 4" xfId="930" xr:uid="{00000000-0005-0000-0000-000001000000}"/>
    <cellStyle name="Komma 2 6 3 4 2" xfId="2466" xr:uid="{00000000-0005-0000-0000-000001000000}"/>
    <cellStyle name="Komma 2 6 3 5" xfId="1698" xr:uid="{00000000-0005-0000-0000-000001000000}"/>
    <cellStyle name="Komma 2 6 4" xfId="290" xr:uid="{00000000-0005-0000-0000-00007A000000}"/>
    <cellStyle name="Komma 2 6 4 2" xfId="1058" xr:uid="{00000000-0005-0000-0000-00007A000000}"/>
    <cellStyle name="Komma 2 6 4 2 2" xfId="2594" xr:uid="{00000000-0005-0000-0000-00007A000000}"/>
    <cellStyle name="Komma 2 6 4 3" xfId="1826" xr:uid="{00000000-0005-0000-0000-00007A000000}"/>
    <cellStyle name="Komma 2 6 5" xfId="546" xr:uid="{00000000-0005-0000-0000-00007A000000}"/>
    <cellStyle name="Komma 2 6 5 2" xfId="1314" xr:uid="{00000000-0005-0000-0000-00007A000000}"/>
    <cellStyle name="Komma 2 6 5 2 2" xfId="2850" xr:uid="{00000000-0005-0000-0000-00007A000000}"/>
    <cellStyle name="Komma 2 6 5 3" xfId="2082" xr:uid="{00000000-0005-0000-0000-00007A000000}"/>
    <cellStyle name="Komma 2 6 6" xfId="802" xr:uid="{00000000-0005-0000-0000-000001000000}"/>
    <cellStyle name="Komma 2 6 6 2" xfId="2338" xr:uid="{00000000-0005-0000-0000-000001000000}"/>
    <cellStyle name="Komma 2 6 7" xfId="1570" xr:uid="{00000000-0005-0000-0000-000001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7F000000}"/>
    <cellStyle name="Komma 2 7 2 2 2" xfId="1218" xr:uid="{00000000-0005-0000-0000-00007F000000}"/>
    <cellStyle name="Komma 2 7 2 2 2 2" xfId="2754" xr:uid="{00000000-0005-0000-0000-00007F000000}"/>
    <cellStyle name="Komma 2 7 2 2 3" xfId="1986" xr:uid="{00000000-0005-0000-0000-00007F000000}"/>
    <cellStyle name="Komma 2 7 2 3" xfId="706" xr:uid="{00000000-0005-0000-0000-00007F000000}"/>
    <cellStyle name="Komma 2 7 2 3 2" xfId="1474" xr:uid="{00000000-0005-0000-0000-00007F000000}"/>
    <cellStyle name="Komma 2 7 2 3 2 2" xfId="3010" xr:uid="{00000000-0005-0000-0000-00007F000000}"/>
    <cellStyle name="Komma 2 7 2 3 3" xfId="2242" xr:uid="{00000000-0005-0000-0000-00007F000000}"/>
    <cellStyle name="Komma 2 7 2 4" xfId="962" xr:uid="{00000000-0005-0000-0000-00002F000000}"/>
    <cellStyle name="Komma 2 7 2 4 2" xfId="2498" xr:uid="{00000000-0005-0000-0000-00002F000000}"/>
    <cellStyle name="Komma 2 7 2 5" xfId="1730" xr:uid="{00000000-0005-0000-0000-00002F000000}"/>
    <cellStyle name="Komma 2 7 3" xfId="322" xr:uid="{00000000-0005-0000-0000-00007E000000}"/>
    <cellStyle name="Komma 2 7 3 2" xfId="1090" xr:uid="{00000000-0005-0000-0000-00007E000000}"/>
    <cellStyle name="Komma 2 7 3 2 2" xfId="2626" xr:uid="{00000000-0005-0000-0000-00007E000000}"/>
    <cellStyle name="Komma 2 7 3 3" xfId="1858" xr:uid="{00000000-0005-0000-0000-00007E000000}"/>
    <cellStyle name="Komma 2 7 4" xfId="578" xr:uid="{00000000-0005-0000-0000-00007E000000}"/>
    <cellStyle name="Komma 2 7 4 2" xfId="1346" xr:uid="{00000000-0005-0000-0000-00007E000000}"/>
    <cellStyle name="Komma 2 7 4 2 2" xfId="2882" xr:uid="{00000000-0005-0000-0000-00007E000000}"/>
    <cellStyle name="Komma 2 7 4 3" xfId="2114" xr:uid="{00000000-0005-0000-0000-00007E000000}"/>
    <cellStyle name="Komma 2 7 5" xfId="834" xr:uid="{00000000-0005-0000-0000-00002F000000}"/>
    <cellStyle name="Komma 2 7 5 2" xfId="2370" xr:uid="{00000000-0005-0000-0000-00002F000000}"/>
    <cellStyle name="Komma 2 7 6" xfId="1602" xr:uid="{00000000-0005-0000-0000-00002F000000}"/>
    <cellStyle name="Komma 2 8" xfId="130" xr:uid="{00000000-0005-0000-0000-00002F000000}"/>
    <cellStyle name="Komma 2 8 2" xfId="386" xr:uid="{00000000-0005-0000-0000-000080000000}"/>
    <cellStyle name="Komma 2 8 2 2" xfId="1154" xr:uid="{00000000-0005-0000-0000-000080000000}"/>
    <cellStyle name="Komma 2 8 2 2 2" xfId="2690" xr:uid="{00000000-0005-0000-0000-000080000000}"/>
    <cellStyle name="Komma 2 8 2 3" xfId="1922" xr:uid="{00000000-0005-0000-0000-000080000000}"/>
    <cellStyle name="Komma 2 8 3" xfId="642" xr:uid="{00000000-0005-0000-0000-000080000000}"/>
    <cellStyle name="Komma 2 8 3 2" xfId="1410" xr:uid="{00000000-0005-0000-0000-000080000000}"/>
    <cellStyle name="Komma 2 8 3 2 2" xfId="2946" xr:uid="{00000000-0005-0000-0000-000080000000}"/>
    <cellStyle name="Komma 2 8 3 3" xfId="2178" xr:uid="{00000000-0005-0000-0000-000080000000}"/>
    <cellStyle name="Komma 2 8 4" xfId="898" xr:uid="{00000000-0005-0000-0000-00002F000000}"/>
    <cellStyle name="Komma 2 8 4 2" xfId="2434" xr:uid="{00000000-0005-0000-0000-00002F000000}"/>
    <cellStyle name="Komma 2 8 5" xfId="1666" xr:uid="{00000000-0005-0000-0000-00002F000000}"/>
    <cellStyle name="Komma 2 9" xfId="258" xr:uid="{00000000-0005-0000-0000-000001000000}"/>
    <cellStyle name="Komma 2 9 2" xfId="1026" xr:uid="{00000000-0005-0000-0000-000001000000}"/>
    <cellStyle name="Komma 2 9 2 2" xfId="2562" xr:uid="{00000000-0005-0000-0000-000001000000}"/>
    <cellStyle name="Komma 2 9 3" xfId="1794" xr:uid="{00000000-0005-0000-0000-000001000000}"/>
    <cellStyle name="Komma 3" xfId="3" xr:uid="{00000000-0005-0000-0000-000030000000}"/>
    <cellStyle name="Komma 3 10" xfId="771" xr:uid="{00000000-0005-0000-0000-000030000000}"/>
    <cellStyle name="Komma 3 10 2" xfId="2307" xr:uid="{00000000-0005-0000-0000-000030000000}"/>
    <cellStyle name="Komma 3 11" xfId="1539" xr:uid="{00000000-0005-0000-0000-000030000000}"/>
    <cellStyle name="Komma 3 2" xfId="7" xr:uid="{00000000-0005-0000-0000-000003000000}"/>
    <cellStyle name="Komma 3 2 10" xfId="1543" xr:uid="{00000000-0005-0000-0000-000003000000}"/>
    <cellStyle name="Komma 3 2 2" xfId="15" xr:uid="{00000000-0005-0000-0000-000003000000}"/>
    <cellStyle name="Komma 3 2 2 2" xfId="31" xr:uid="{00000000-0005-0000-0000-000003000000}"/>
    <cellStyle name="Komma 3 2 2 2 2" xfId="63" xr:uid="{00000000-0005-0000-0000-000014000000}"/>
    <cellStyle name="Komma 3 2 2 2 2 2" xfId="127" xr:uid="{00000000-0005-0000-0000-000014000000}"/>
    <cellStyle name="Komma 3 2 2 2 2 2 2" xfId="255" xr:uid="{00000000-0005-0000-0000-000014000000}"/>
    <cellStyle name="Komma 3 2 2 2 2 2 2 2" xfId="511" xr:uid="{00000000-0005-0000-0000-000087000000}"/>
    <cellStyle name="Komma 3 2 2 2 2 2 2 2 2" xfId="1279" xr:uid="{00000000-0005-0000-0000-000087000000}"/>
    <cellStyle name="Komma 3 2 2 2 2 2 2 2 2 2" xfId="2815" xr:uid="{00000000-0005-0000-0000-000087000000}"/>
    <cellStyle name="Komma 3 2 2 2 2 2 2 2 3" xfId="2047" xr:uid="{00000000-0005-0000-0000-000087000000}"/>
    <cellStyle name="Komma 3 2 2 2 2 2 2 3" xfId="767" xr:uid="{00000000-0005-0000-0000-000087000000}"/>
    <cellStyle name="Komma 3 2 2 2 2 2 2 3 2" xfId="1535" xr:uid="{00000000-0005-0000-0000-000087000000}"/>
    <cellStyle name="Komma 3 2 2 2 2 2 2 3 2 2" xfId="3071" xr:uid="{00000000-0005-0000-0000-000087000000}"/>
    <cellStyle name="Komma 3 2 2 2 2 2 2 3 3" xfId="2303" xr:uid="{00000000-0005-0000-0000-000087000000}"/>
    <cellStyle name="Komma 3 2 2 2 2 2 2 4" xfId="1023" xr:uid="{00000000-0005-0000-0000-000014000000}"/>
    <cellStyle name="Komma 3 2 2 2 2 2 2 4 2" xfId="2559" xr:uid="{00000000-0005-0000-0000-000014000000}"/>
    <cellStyle name="Komma 3 2 2 2 2 2 2 5" xfId="1791" xr:uid="{00000000-0005-0000-0000-000014000000}"/>
    <cellStyle name="Komma 3 2 2 2 2 2 3" xfId="383" xr:uid="{00000000-0005-0000-0000-000086000000}"/>
    <cellStyle name="Komma 3 2 2 2 2 2 3 2" xfId="1151" xr:uid="{00000000-0005-0000-0000-000086000000}"/>
    <cellStyle name="Komma 3 2 2 2 2 2 3 2 2" xfId="2687" xr:uid="{00000000-0005-0000-0000-000086000000}"/>
    <cellStyle name="Komma 3 2 2 2 2 2 3 3" xfId="1919" xr:uid="{00000000-0005-0000-0000-000086000000}"/>
    <cellStyle name="Komma 3 2 2 2 2 2 4" xfId="639" xr:uid="{00000000-0005-0000-0000-000086000000}"/>
    <cellStyle name="Komma 3 2 2 2 2 2 4 2" xfId="1407" xr:uid="{00000000-0005-0000-0000-000086000000}"/>
    <cellStyle name="Komma 3 2 2 2 2 2 4 2 2" xfId="2943" xr:uid="{00000000-0005-0000-0000-000086000000}"/>
    <cellStyle name="Komma 3 2 2 2 2 2 4 3" xfId="2175" xr:uid="{00000000-0005-0000-0000-000086000000}"/>
    <cellStyle name="Komma 3 2 2 2 2 2 5" xfId="895" xr:uid="{00000000-0005-0000-0000-000014000000}"/>
    <cellStyle name="Komma 3 2 2 2 2 2 5 2" xfId="2431" xr:uid="{00000000-0005-0000-0000-000014000000}"/>
    <cellStyle name="Komma 3 2 2 2 2 2 6" xfId="1663" xr:uid="{00000000-0005-0000-0000-000014000000}"/>
    <cellStyle name="Komma 3 2 2 2 2 3" xfId="191" xr:uid="{00000000-0005-0000-0000-000014000000}"/>
    <cellStyle name="Komma 3 2 2 2 2 3 2" xfId="447" xr:uid="{00000000-0005-0000-0000-000088000000}"/>
    <cellStyle name="Komma 3 2 2 2 2 3 2 2" xfId="1215" xr:uid="{00000000-0005-0000-0000-000088000000}"/>
    <cellStyle name="Komma 3 2 2 2 2 3 2 2 2" xfId="2751" xr:uid="{00000000-0005-0000-0000-000088000000}"/>
    <cellStyle name="Komma 3 2 2 2 2 3 2 3" xfId="1983" xr:uid="{00000000-0005-0000-0000-000088000000}"/>
    <cellStyle name="Komma 3 2 2 2 2 3 3" xfId="703" xr:uid="{00000000-0005-0000-0000-000088000000}"/>
    <cellStyle name="Komma 3 2 2 2 2 3 3 2" xfId="1471" xr:uid="{00000000-0005-0000-0000-000088000000}"/>
    <cellStyle name="Komma 3 2 2 2 2 3 3 2 2" xfId="3007" xr:uid="{00000000-0005-0000-0000-000088000000}"/>
    <cellStyle name="Komma 3 2 2 2 2 3 3 3" xfId="2239" xr:uid="{00000000-0005-0000-0000-000088000000}"/>
    <cellStyle name="Komma 3 2 2 2 2 3 4" xfId="959" xr:uid="{00000000-0005-0000-0000-000014000000}"/>
    <cellStyle name="Komma 3 2 2 2 2 3 4 2" xfId="2495" xr:uid="{00000000-0005-0000-0000-000014000000}"/>
    <cellStyle name="Komma 3 2 2 2 2 3 5" xfId="1727" xr:uid="{00000000-0005-0000-0000-000014000000}"/>
    <cellStyle name="Komma 3 2 2 2 2 4" xfId="319" xr:uid="{00000000-0005-0000-0000-000085000000}"/>
    <cellStyle name="Komma 3 2 2 2 2 4 2" xfId="1087" xr:uid="{00000000-0005-0000-0000-000085000000}"/>
    <cellStyle name="Komma 3 2 2 2 2 4 2 2" xfId="2623" xr:uid="{00000000-0005-0000-0000-000085000000}"/>
    <cellStyle name="Komma 3 2 2 2 2 4 3" xfId="1855" xr:uid="{00000000-0005-0000-0000-000085000000}"/>
    <cellStyle name="Komma 3 2 2 2 2 5" xfId="575" xr:uid="{00000000-0005-0000-0000-000085000000}"/>
    <cellStyle name="Komma 3 2 2 2 2 5 2" xfId="1343" xr:uid="{00000000-0005-0000-0000-000085000000}"/>
    <cellStyle name="Komma 3 2 2 2 2 5 2 2" xfId="2879" xr:uid="{00000000-0005-0000-0000-000085000000}"/>
    <cellStyle name="Komma 3 2 2 2 2 5 3" xfId="2111" xr:uid="{00000000-0005-0000-0000-000085000000}"/>
    <cellStyle name="Komma 3 2 2 2 2 6" xfId="831" xr:uid="{00000000-0005-0000-0000-000014000000}"/>
    <cellStyle name="Komma 3 2 2 2 2 6 2" xfId="2367" xr:uid="{00000000-0005-0000-0000-000014000000}"/>
    <cellStyle name="Komma 3 2 2 2 2 7" xfId="1599" xr:uid="{00000000-0005-0000-0000-000014000000}"/>
    <cellStyle name="Komma 3 2 2 2 3" xfId="95" xr:uid="{00000000-0005-0000-0000-000003000000}"/>
    <cellStyle name="Komma 3 2 2 2 3 2" xfId="223" xr:uid="{00000000-0005-0000-0000-000003000000}"/>
    <cellStyle name="Komma 3 2 2 2 3 2 2" xfId="479" xr:uid="{00000000-0005-0000-0000-00008A000000}"/>
    <cellStyle name="Komma 3 2 2 2 3 2 2 2" xfId="1247" xr:uid="{00000000-0005-0000-0000-00008A000000}"/>
    <cellStyle name="Komma 3 2 2 2 3 2 2 2 2" xfId="2783" xr:uid="{00000000-0005-0000-0000-00008A000000}"/>
    <cellStyle name="Komma 3 2 2 2 3 2 2 3" xfId="2015" xr:uid="{00000000-0005-0000-0000-00008A000000}"/>
    <cellStyle name="Komma 3 2 2 2 3 2 3" xfId="735" xr:uid="{00000000-0005-0000-0000-00008A000000}"/>
    <cellStyle name="Komma 3 2 2 2 3 2 3 2" xfId="1503" xr:uid="{00000000-0005-0000-0000-00008A000000}"/>
    <cellStyle name="Komma 3 2 2 2 3 2 3 2 2" xfId="3039" xr:uid="{00000000-0005-0000-0000-00008A000000}"/>
    <cellStyle name="Komma 3 2 2 2 3 2 3 3" xfId="2271" xr:uid="{00000000-0005-0000-0000-00008A000000}"/>
    <cellStyle name="Komma 3 2 2 2 3 2 4" xfId="991" xr:uid="{00000000-0005-0000-0000-000003000000}"/>
    <cellStyle name="Komma 3 2 2 2 3 2 4 2" xfId="2527" xr:uid="{00000000-0005-0000-0000-000003000000}"/>
    <cellStyle name="Komma 3 2 2 2 3 2 5" xfId="1759" xr:uid="{00000000-0005-0000-0000-000003000000}"/>
    <cellStyle name="Komma 3 2 2 2 3 3" xfId="351" xr:uid="{00000000-0005-0000-0000-000089000000}"/>
    <cellStyle name="Komma 3 2 2 2 3 3 2" xfId="1119" xr:uid="{00000000-0005-0000-0000-000089000000}"/>
    <cellStyle name="Komma 3 2 2 2 3 3 2 2" xfId="2655" xr:uid="{00000000-0005-0000-0000-000089000000}"/>
    <cellStyle name="Komma 3 2 2 2 3 3 3" xfId="1887" xr:uid="{00000000-0005-0000-0000-000089000000}"/>
    <cellStyle name="Komma 3 2 2 2 3 4" xfId="607" xr:uid="{00000000-0005-0000-0000-000089000000}"/>
    <cellStyle name="Komma 3 2 2 2 3 4 2" xfId="1375" xr:uid="{00000000-0005-0000-0000-000089000000}"/>
    <cellStyle name="Komma 3 2 2 2 3 4 2 2" xfId="2911" xr:uid="{00000000-0005-0000-0000-000089000000}"/>
    <cellStyle name="Komma 3 2 2 2 3 4 3" xfId="2143" xr:uid="{00000000-0005-0000-0000-000089000000}"/>
    <cellStyle name="Komma 3 2 2 2 3 5" xfId="863" xr:uid="{00000000-0005-0000-0000-000003000000}"/>
    <cellStyle name="Komma 3 2 2 2 3 5 2" xfId="2399" xr:uid="{00000000-0005-0000-0000-000003000000}"/>
    <cellStyle name="Komma 3 2 2 2 3 6" xfId="1631" xr:uid="{00000000-0005-0000-0000-000003000000}"/>
    <cellStyle name="Komma 3 2 2 2 4" xfId="159" xr:uid="{00000000-0005-0000-0000-000003000000}"/>
    <cellStyle name="Komma 3 2 2 2 4 2" xfId="415" xr:uid="{00000000-0005-0000-0000-00008B000000}"/>
    <cellStyle name="Komma 3 2 2 2 4 2 2" xfId="1183" xr:uid="{00000000-0005-0000-0000-00008B000000}"/>
    <cellStyle name="Komma 3 2 2 2 4 2 2 2" xfId="2719" xr:uid="{00000000-0005-0000-0000-00008B000000}"/>
    <cellStyle name="Komma 3 2 2 2 4 2 3" xfId="1951" xr:uid="{00000000-0005-0000-0000-00008B000000}"/>
    <cellStyle name="Komma 3 2 2 2 4 3" xfId="671" xr:uid="{00000000-0005-0000-0000-00008B000000}"/>
    <cellStyle name="Komma 3 2 2 2 4 3 2" xfId="1439" xr:uid="{00000000-0005-0000-0000-00008B000000}"/>
    <cellStyle name="Komma 3 2 2 2 4 3 2 2" xfId="2975" xr:uid="{00000000-0005-0000-0000-00008B000000}"/>
    <cellStyle name="Komma 3 2 2 2 4 3 3" xfId="2207" xr:uid="{00000000-0005-0000-0000-00008B000000}"/>
    <cellStyle name="Komma 3 2 2 2 4 4" xfId="927" xr:uid="{00000000-0005-0000-0000-000003000000}"/>
    <cellStyle name="Komma 3 2 2 2 4 4 2" xfId="2463" xr:uid="{00000000-0005-0000-0000-000003000000}"/>
    <cellStyle name="Komma 3 2 2 2 4 5" xfId="1695" xr:uid="{00000000-0005-0000-0000-000003000000}"/>
    <cellStyle name="Komma 3 2 2 2 5" xfId="287" xr:uid="{00000000-0005-0000-0000-000084000000}"/>
    <cellStyle name="Komma 3 2 2 2 5 2" xfId="1055" xr:uid="{00000000-0005-0000-0000-000084000000}"/>
    <cellStyle name="Komma 3 2 2 2 5 2 2" xfId="2591" xr:uid="{00000000-0005-0000-0000-000084000000}"/>
    <cellStyle name="Komma 3 2 2 2 5 3" xfId="1823" xr:uid="{00000000-0005-0000-0000-000084000000}"/>
    <cellStyle name="Komma 3 2 2 2 6" xfId="543" xr:uid="{00000000-0005-0000-0000-000084000000}"/>
    <cellStyle name="Komma 3 2 2 2 6 2" xfId="1311" xr:uid="{00000000-0005-0000-0000-000084000000}"/>
    <cellStyle name="Komma 3 2 2 2 6 2 2" xfId="2847" xr:uid="{00000000-0005-0000-0000-000084000000}"/>
    <cellStyle name="Komma 3 2 2 2 6 3" xfId="2079" xr:uid="{00000000-0005-0000-0000-000084000000}"/>
    <cellStyle name="Komma 3 2 2 2 7" xfId="799" xr:uid="{00000000-0005-0000-0000-000003000000}"/>
    <cellStyle name="Komma 3 2 2 2 7 2" xfId="2335" xr:uid="{00000000-0005-0000-0000-000003000000}"/>
    <cellStyle name="Komma 3 2 2 2 8" xfId="1567" xr:uid="{00000000-0005-0000-0000-000003000000}"/>
    <cellStyle name="Komma 3 2 2 3" xfId="47" xr:uid="{00000000-0005-0000-0000-000013000000}"/>
    <cellStyle name="Komma 3 2 2 3 2" xfId="111" xr:uid="{00000000-0005-0000-0000-000013000000}"/>
    <cellStyle name="Komma 3 2 2 3 2 2" xfId="239" xr:uid="{00000000-0005-0000-0000-000013000000}"/>
    <cellStyle name="Komma 3 2 2 3 2 2 2" xfId="495" xr:uid="{00000000-0005-0000-0000-00008E000000}"/>
    <cellStyle name="Komma 3 2 2 3 2 2 2 2" xfId="1263" xr:uid="{00000000-0005-0000-0000-00008E000000}"/>
    <cellStyle name="Komma 3 2 2 3 2 2 2 2 2" xfId="2799" xr:uid="{00000000-0005-0000-0000-00008E000000}"/>
    <cellStyle name="Komma 3 2 2 3 2 2 2 3" xfId="2031" xr:uid="{00000000-0005-0000-0000-00008E000000}"/>
    <cellStyle name="Komma 3 2 2 3 2 2 3" xfId="751" xr:uid="{00000000-0005-0000-0000-00008E000000}"/>
    <cellStyle name="Komma 3 2 2 3 2 2 3 2" xfId="1519" xr:uid="{00000000-0005-0000-0000-00008E000000}"/>
    <cellStyle name="Komma 3 2 2 3 2 2 3 2 2" xfId="3055" xr:uid="{00000000-0005-0000-0000-00008E000000}"/>
    <cellStyle name="Komma 3 2 2 3 2 2 3 3" xfId="2287" xr:uid="{00000000-0005-0000-0000-00008E000000}"/>
    <cellStyle name="Komma 3 2 2 3 2 2 4" xfId="1007" xr:uid="{00000000-0005-0000-0000-000013000000}"/>
    <cellStyle name="Komma 3 2 2 3 2 2 4 2" xfId="2543" xr:uid="{00000000-0005-0000-0000-000013000000}"/>
    <cellStyle name="Komma 3 2 2 3 2 2 5" xfId="1775" xr:uid="{00000000-0005-0000-0000-000013000000}"/>
    <cellStyle name="Komma 3 2 2 3 2 3" xfId="367" xr:uid="{00000000-0005-0000-0000-00008D000000}"/>
    <cellStyle name="Komma 3 2 2 3 2 3 2" xfId="1135" xr:uid="{00000000-0005-0000-0000-00008D000000}"/>
    <cellStyle name="Komma 3 2 2 3 2 3 2 2" xfId="2671" xr:uid="{00000000-0005-0000-0000-00008D000000}"/>
    <cellStyle name="Komma 3 2 2 3 2 3 3" xfId="1903" xr:uid="{00000000-0005-0000-0000-00008D000000}"/>
    <cellStyle name="Komma 3 2 2 3 2 4" xfId="623" xr:uid="{00000000-0005-0000-0000-00008D000000}"/>
    <cellStyle name="Komma 3 2 2 3 2 4 2" xfId="1391" xr:uid="{00000000-0005-0000-0000-00008D000000}"/>
    <cellStyle name="Komma 3 2 2 3 2 4 2 2" xfId="2927" xr:uid="{00000000-0005-0000-0000-00008D000000}"/>
    <cellStyle name="Komma 3 2 2 3 2 4 3" xfId="2159" xr:uid="{00000000-0005-0000-0000-00008D000000}"/>
    <cellStyle name="Komma 3 2 2 3 2 5" xfId="879" xr:uid="{00000000-0005-0000-0000-000013000000}"/>
    <cellStyle name="Komma 3 2 2 3 2 5 2" xfId="2415" xr:uid="{00000000-0005-0000-0000-000013000000}"/>
    <cellStyle name="Komma 3 2 2 3 2 6" xfId="1647" xr:uid="{00000000-0005-0000-0000-000013000000}"/>
    <cellStyle name="Komma 3 2 2 3 3" xfId="175" xr:uid="{00000000-0005-0000-0000-000013000000}"/>
    <cellStyle name="Komma 3 2 2 3 3 2" xfId="431" xr:uid="{00000000-0005-0000-0000-00008F000000}"/>
    <cellStyle name="Komma 3 2 2 3 3 2 2" xfId="1199" xr:uid="{00000000-0005-0000-0000-00008F000000}"/>
    <cellStyle name="Komma 3 2 2 3 3 2 2 2" xfId="2735" xr:uid="{00000000-0005-0000-0000-00008F000000}"/>
    <cellStyle name="Komma 3 2 2 3 3 2 3" xfId="1967" xr:uid="{00000000-0005-0000-0000-00008F000000}"/>
    <cellStyle name="Komma 3 2 2 3 3 3" xfId="687" xr:uid="{00000000-0005-0000-0000-00008F000000}"/>
    <cellStyle name="Komma 3 2 2 3 3 3 2" xfId="1455" xr:uid="{00000000-0005-0000-0000-00008F000000}"/>
    <cellStyle name="Komma 3 2 2 3 3 3 2 2" xfId="2991" xr:uid="{00000000-0005-0000-0000-00008F000000}"/>
    <cellStyle name="Komma 3 2 2 3 3 3 3" xfId="2223" xr:uid="{00000000-0005-0000-0000-00008F000000}"/>
    <cellStyle name="Komma 3 2 2 3 3 4" xfId="943" xr:uid="{00000000-0005-0000-0000-000013000000}"/>
    <cellStyle name="Komma 3 2 2 3 3 4 2" xfId="2479" xr:uid="{00000000-0005-0000-0000-000013000000}"/>
    <cellStyle name="Komma 3 2 2 3 3 5" xfId="1711" xr:uid="{00000000-0005-0000-0000-000013000000}"/>
    <cellStyle name="Komma 3 2 2 3 4" xfId="303" xr:uid="{00000000-0005-0000-0000-00008C000000}"/>
    <cellStyle name="Komma 3 2 2 3 4 2" xfId="1071" xr:uid="{00000000-0005-0000-0000-00008C000000}"/>
    <cellStyle name="Komma 3 2 2 3 4 2 2" xfId="2607" xr:uid="{00000000-0005-0000-0000-00008C000000}"/>
    <cellStyle name="Komma 3 2 2 3 4 3" xfId="1839" xr:uid="{00000000-0005-0000-0000-00008C000000}"/>
    <cellStyle name="Komma 3 2 2 3 5" xfId="559" xr:uid="{00000000-0005-0000-0000-00008C000000}"/>
    <cellStyle name="Komma 3 2 2 3 5 2" xfId="1327" xr:uid="{00000000-0005-0000-0000-00008C000000}"/>
    <cellStyle name="Komma 3 2 2 3 5 2 2" xfId="2863" xr:uid="{00000000-0005-0000-0000-00008C000000}"/>
    <cellStyle name="Komma 3 2 2 3 5 3" xfId="2095" xr:uid="{00000000-0005-0000-0000-00008C000000}"/>
    <cellStyle name="Komma 3 2 2 3 6" xfId="815" xr:uid="{00000000-0005-0000-0000-000013000000}"/>
    <cellStyle name="Komma 3 2 2 3 6 2" xfId="2351" xr:uid="{00000000-0005-0000-0000-000013000000}"/>
    <cellStyle name="Komma 3 2 2 3 7" xfId="1583" xr:uid="{00000000-0005-0000-0000-000013000000}"/>
    <cellStyle name="Komma 3 2 2 4" xfId="79" xr:uid="{00000000-0005-0000-0000-000003000000}"/>
    <cellStyle name="Komma 3 2 2 4 2" xfId="207" xr:uid="{00000000-0005-0000-0000-000003000000}"/>
    <cellStyle name="Komma 3 2 2 4 2 2" xfId="463" xr:uid="{00000000-0005-0000-0000-000091000000}"/>
    <cellStyle name="Komma 3 2 2 4 2 2 2" xfId="1231" xr:uid="{00000000-0005-0000-0000-000091000000}"/>
    <cellStyle name="Komma 3 2 2 4 2 2 2 2" xfId="2767" xr:uid="{00000000-0005-0000-0000-000091000000}"/>
    <cellStyle name="Komma 3 2 2 4 2 2 3" xfId="1999" xr:uid="{00000000-0005-0000-0000-000091000000}"/>
    <cellStyle name="Komma 3 2 2 4 2 3" xfId="719" xr:uid="{00000000-0005-0000-0000-000091000000}"/>
    <cellStyle name="Komma 3 2 2 4 2 3 2" xfId="1487" xr:uid="{00000000-0005-0000-0000-000091000000}"/>
    <cellStyle name="Komma 3 2 2 4 2 3 2 2" xfId="3023" xr:uid="{00000000-0005-0000-0000-000091000000}"/>
    <cellStyle name="Komma 3 2 2 4 2 3 3" xfId="2255" xr:uid="{00000000-0005-0000-0000-000091000000}"/>
    <cellStyle name="Komma 3 2 2 4 2 4" xfId="975" xr:uid="{00000000-0005-0000-0000-000003000000}"/>
    <cellStyle name="Komma 3 2 2 4 2 4 2" xfId="2511" xr:uid="{00000000-0005-0000-0000-000003000000}"/>
    <cellStyle name="Komma 3 2 2 4 2 5" xfId="1743" xr:uid="{00000000-0005-0000-0000-000003000000}"/>
    <cellStyle name="Komma 3 2 2 4 3" xfId="335" xr:uid="{00000000-0005-0000-0000-000090000000}"/>
    <cellStyle name="Komma 3 2 2 4 3 2" xfId="1103" xr:uid="{00000000-0005-0000-0000-000090000000}"/>
    <cellStyle name="Komma 3 2 2 4 3 2 2" xfId="2639" xr:uid="{00000000-0005-0000-0000-000090000000}"/>
    <cellStyle name="Komma 3 2 2 4 3 3" xfId="1871" xr:uid="{00000000-0005-0000-0000-000090000000}"/>
    <cellStyle name="Komma 3 2 2 4 4" xfId="591" xr:uid="{00000000-0005-0000-0000-000090000000}"/>
    <cellStyle name="Komma 3 2 2 4 4 2" xfId="1359" xr:uid="{00000000-0005-0000-0000-000090000000}"/>
    <cellStyle name="Komma 3 2 2 4 4 2 2" xfId="2895" xr:uid="{00000000-0005-0000-0000-000090000000}"/>
    <cellStyle name="Komma 3 2 2 4 4 3" xfId="2127" xr:uid="{00000000-0005-0000-0000-000090000000}"/>
    <cellStyle name="Komma 3 2 2 4 5" xfId="847" xr:uid="{00000000-0005-0000-0000-000003000000}"/>
    <cellStyle name="Komma 3 2 2 4 5 2" xfId="2383" xr:uid="{00000000-0005-0000-0000-000003000000}"/>
    <cellStyle name="Komma 3 2 2 4 6" xfId="1615" xr:uid="{00000000-0005-0000-0000-000003000000}"/>
    <cellStyle name="Komma 3 2 2 5" xfId="143" xr:uid="{00000000-0005-0000-0000-000003000000}"/>
    <cellStyle name="Komma 3 2 2 5 2" xfId="399" xr:uid="{00000000-0005-0000-0000-000092000000}"/>
    <cellStyle name="Komma 3 2 2 5 2 2" xfId="1167" xr:uid="{00000000-0005-0000-0000-000092000000}"/>
    <cellStyle name="Komma 3 2 2 5 2 2 2" xfId="2703" xr:uid="{00000000-0005-0000-0000-000092000000}"/>
    <cellStyle name="Komma 3 2 2 5 2 3" xfId="1935" xr:uid="{00000000-0005-0000-0000-000092000000}"/>
    <cellStyle name="Komma 3 2 2 5 3" xfId="655" xr:uid="{00000000-0005-0000-0000-000092000000}"/>
    <cellStyle name="Komma 3 2 2 5 3 2" xfId="1423" xr:uid="{00000000-0005-0000-0000-000092000000}"/>
    <cellStyle name="Komma 3 2 2 5 3 2 2" xfId="2959" xr:uid="{00000000-0005-0000-0000-000092000000}"/>
    <cellStyle name="Komma 3 2 2 5 3 3" xfId="2191" xr:uid="{00000000-0005-0000-0000-000092000000}"/>
    <cellStyle name="Komma 3 2 2 5 4" xfId="911" xr:uid="{00000000-0005-0000-0000-000003000000}"/>
    <cellStyle name="Komma 3 2 2 5 4 2" xfId="2447" xr:uid="{00000000-0005-0000-0000-000003000000}"/>
    <cellStyle name="Komma 3 2 2 5 5" xfId="1679" xr:uid="{00000000-0005-0000-0000-000003000000}"/>
    <cellStyle name="Komma 3 2 2 6" xfId="271" xr:uid="{00000000-0005-0000-0000-000083000000}"/>
    <cellStyle name="Komma 3 2 2 6 2" xfId="1039" xr:uid="{00000000-0005-0000-0000-000083000000}"/>
    <cellStyle name="Komma 3 2 2 6 2 2" xfId="2575" xr:uid="{00000000-0005-0000-0000-000083000000}"/>
    <cellStyle name="Komma 3 2 2 6 3" xfId="1807" xr:uid="{00000000-0005-0000-0000-000083000000}"/>
    <cellStyle name="Komma 3 2 2 7" xfId="527" xr:uid="{00000000-0005-0000-0000-000083000000}"/>
    <cellStyle name="Komma 3 2 2 7 2" xfId="1295" xr:uid="{00000000-0005-0000-0000-000083000000}"/>
    <cellStyle name="Komma 3 2 2 7 2 2" xfId="2831" xr:uid="{00000000-0005-0000-0000-000083000000}"/>
    <cellStyle name="Komma 3 2 2 7 3" xfId="2063" xr:uid="{00000000-0005-0000-0000-000083000000}"/>
    <cellStyle name="Komma 3 2 2 8" xfId="783" xr:uid="{00000000-0005-0000-0000-000003000000}"/>
    <cellStyle name="Komma 3 2 2 8 2" xfId="2319" xr:uid="{00000000-0005-0000-0000-000003000000}"/>
    <cellStyle name="Komma 3 2 2 9" xfId="1551" xr:uid="{00000000-0005-0000-0000-000003000000}"/>
    <cellStyle name="Komma 3 2 3" xfId="23" xr:uid="{00000000-0005-0000-0000-000003000000}"/>
    <cellStyle name="Komma 3 2 3 2" xfId="55" xr:uid="{00000000-0005-0000-0000-000015000000}"/>
    <cellStyle name="Komma 3 2 3 2 2" xfId="119" xr:uid="{00000000-0005-0000-0000-000015000000}"/>
    <cellStyle name="Komma 3 2 3 2 2 2" xfId="247" xr:uid="{00000000-0005-0000-0000-000015000000}"/>
    <cellStyle name="Komma 3 2 3 2 2 2 2" xfId="503" xr:uid="{00000000-0005-0000-0000-000096000000}"/>
    <cellStyle name="Komma 3 2 3 2 2 2 2 2" xfId="1271" xr:uid="{00000000-0005-0000-0000-000096000000}"/>
    <cellStyle name="Komma 3 2 3 2 2 2 2 2 2" xfId="2807" xr:uid="{00000000-0005-0000-0000-000096000000}"/>
    <cellStyle name="Komma 3 2 3 2 2 2 2 3" xfId="2039" xr:uid="{00000000-0005-0000-0000-000096000000}"/>
    <cellStyle name="Komma 3 2 3 2 2 2 3" xfId="759" xr:uid="{00000000-0005-0000-0000-000096000000}"/>
    <cellStyle name="Komma 3 2 3 2 2 2 3 2" xfId="1527" xr:uid="{00000000-0005-0000-0000-000096000000}"/>
    <cellStyle name="Komma 3 2 3 2 2 2 3 2 2" xfId="3063" xr:uid="{00000000-0005-0000-0000-000096000000}"/>
    <cellStyle name="Komma 3 2 3 2 2 2 3 3" xfId="2295" xr:uid="{00000000-0005-0000-0000-000096000000}"/>
    <cellStyle name="Komma 3 2 3 2 2 2 4" xfId="1015" xr:uid="{00000000-0005-0000-0000-000015000000}"/>
    <cellStyle name="Komma 3 2 3 2 2 2 4 2" xfId="2551" xr:uid="{00000000-0005-0000-0000-000015000000}"/>
    <cellStyle name="Komma 3 2 3 2 2 2 5" xfId="1783" xr:uid="{00000000-0005-0000-0000-000015000000}"/>
    <cellStyle name="Komma 3 2 3 2 2 3" xfId="375" xr:uid="{00000000-0005-0000-0000-000095000000}"/>
    <cellStyle name="Komma 3 2 3 2 2 3 2" xfId="1143" xr:uid="{00000000-0005-0000-0000-000095000000}"/>
    <cellStyle name="Komma 3 2 3 2 2 3 2 2" xfId="2679" xr:uid="{00000000-0005-0000-0000-000095000000}"/>
    <cellStyle name="Komma 3 2 3 2 2 3 3" xfId="1911" xr:uid="{00000000-0005-0000-0000-000095000000}"/>
    <cellStyle name="Komma 3 2 3 2 2 4" xfId="631" xr:uid="{00000000-0005-0000-0000-000095000000}"/>
    <cellStyle name="Komma 3 2 3 2 2 4 2" xfId="1399" xr:uid="{00000000-0005-0000-0000-000095000000}"/>
    <cellStyle name="Komma 3 2 3 2 2 4 2 2" xfId="2935" xr:uid="{00000000-0005-0000-0000-000095000000}"/>
    <cellStyle name="Komma 3 2 3 2 2 4 3" xfId="2167" xr:uid="{00000000-0005-0000-0000-000095000000}"/>
    <cellStyle name="Komma 3 2 3 2 2 5" xfId="887" xr:uid="{00000000-0005-0000-0000-000015000000}"/>
    <cellStyle name="Komma 3 2 3 2 2 5 2" xfId="2423" xr:uid="{00000000-0005-0000-0000-000015000000}"/>
    <cellStyle name="Komma 3 2 3 2 2 6" xfId="1655" xr:uid="{00000000-0005-0000-0000-000015000000}"/>
    <cellStyle name="Komma 3 2 3 2 3" xfId="183" xr:uid="{00000000-0005-0000-0000-000015000000}"/>
    <cellStyle name="Komma 3 2 3 2 3 2" xfId="439" xr:uid="{00000000-0005-0000-0000-000097000000}"/>
    <cellStyle name="Komma 3 2 3 2 3 2 2" xfId="1207" xr:uid="{00000000-0005-0000-0000-000097000000}"/>
    <cellStyle name="Komma 3 2 3 2 3 2 2 2" xfId="2743" xr:uid="{00000000-0005-0000-0000-000097000000}"/>
    <cellStyle name="Komma 3 2 3 2 3 2 3" xfId="1975" xr:uid="{00000000-0005-0000-0000-000097000000}"/>
    <cellStyle name="Komma 3 2 3 2 3 3" xfId="695" xr:uid="{00000000-0005-0000-0000-000097000000}"/>
    <cellStyle name="Komma 3 2 3 2 3 3 2" xfId="1463" xr:uid="{00000000-0005-0000-0000-000097000000}"/>
    <cellStyle name="Komma 3 2 3 2 3 3 2 2" xfId="2999" xr:uid="{00000000-0005-0000-0000-000097000000}"/>
    <cellStyle name="Komma 3 2 3 2 3 3 3" xfId="2231" xr:uid="{00000000-0005-0000-0000-000097000000}"/>
    <cellStyle name="Komma 3 2 3 2 3 4" xfId="951" xr:uid="{00000000-0005-0000-0000-000015000000}"/>
    <cellStyle name="Komma 3 2 3 2 3 4 2" xfId="2487" xr:uid="{00000000-0005-0000-0000-000015000000}"/>
    <cellStyle name="Komma 3 2 3 2 3 5" xfId="1719" xr:uid="{00000000-0005-0000-0000-000015000000}"/>
    <cellStyle name="Komma 3 2 3 2 4" xfId="311" xr:uid="{00000000-0005-0000-0000-000094000000}"/>
    <cellStyle name="Komma 3 2 3 2 4 2" xfId="1079" xr:uid="{00000000-0005-0000-0000-000094000000}"/>
    <cellStyle name="Komma 3 2 3 2 4 2 2" xfId="2615" xr:uid="{00000000-0005-0000-0000-000094000000}"/>
    <cellStyle name="Komma 3 2 3 2 4 3" xfId="1847" xr:uid="{00000000-0005-0000-0000-000094000000}"/>
    <cellStyle name="Komma 3 2 3 2 5" xfId="567" xr:uid="{00000000-0005-0000-0000-000094000000}"/>
    <cellStyle name="Komma 3 2 3 2 5 2" xfId="1335" xr:uid="{00000000-0005-0000-0000-000094000000}"/>
    <cellStyle name="Komma 3 2 3 2 5 2 2" xfId="2871" xr:uid="{00000000-0005-0000-0000-000094000000}"/>
    <cellStyle name="Komma 3 2 3 2 5 3" xfId="2103" xr:uid="{00000000-0005-0000-0000-000094000000}"/>
    <cellStyle name="Komma 3 2 3 2 6" xfId="823" xr:uid="{00000000-0005-0000-0000-000015000000}"/>
    <cellStyle name="Komma 3 2 3 2 6 2" xfId="2359" xr:uid="{00000000-0005-0000-0000-000015000000}"/>
    <cellStyle name="Komma 3 2 3 2 7" xfId="1591" xr:uid="{00000000-0005-0000-0000-000015000000}"/>
    <cellStyle name="Komma 3 2 3 3" xfId="87" xr:uid="{00000000-0005-0000-0000-000003000000}"/>
    <cellStyle name="Komma 3 2 3 3 2" xfId="215" xr:uid="{00000000-0005-0000-0000-000003000000}"/>
    <cellStyle name="Komma 3 2 3 3 2 2" xfId="471" xr:uid="{00000000-0005-0000-0000-000099000000}"/>
    <cellStyle name="Komma 3 2 3 3 2 2 2" xfId="1239" xr:uid="{00000000-0005-0000-0000-000099000000}"/>
    <cellStyle name="Komma 3 2 3 3 2 2 2 2" xfId="2775" xr:uid="{00000000-0005-0000-0000-000099000000}"/>
    <cellStyle name="Komma 3 2 3 3 2 2 3" xfId="2007" xr:uid="{00000000-0005-0000-0000-000099000000}"/>
    <cellStyle name="Komma 3 2 3 3 2 3" xfId="727" xr:uid="{00000000-0005-0000-0000-000099000000}"/>
    <cellStyle name="Komma 3 2 3 3 2 3 2" xfId="1495" xr:uid="{00000000-0005-0000-0000-000099000000}"/>
    <cellStyle name="Komma 3 2 3 3 2 3 2 2" xfId="3031" xr:uid="{00000000-0005-0000-0000-000099000000}"/>
    <cellStyle name="Komma 3 2 3 3 2 3 3" xfId="2263" xr:uid="{00000000-0005-0000-0000-000099000000}"/>
    <cellStyle name="Komma 3 2 3 3 2 4" xfId="983" xr:uid="{00000000-0005-0000-0000-000003000000}"/>
    <cellStyle name="Komma 3 2 3 3 2 4 2" xfId="2519" xr:uid="{00000000-0005-0000-0000-000003000000}"/>
    <cellStyle name="Komma 3 2 3 3 2 5" xfId="1751" xr:uid="{00000000-0005-0000-0000-000003000000}"/>
    <cellStyle name="Komma 3 2 3 3 3" xfId="343" xr:uid="{00000000-0005-0000-0000-000098000000}"/>
    <cellStyle name="Komma 3 2 3 3 3 2" xfId="1111" xr:uid="{00000000-0005-0000-0000-000098000000}"/>
    <cellStyle name="Komma 3 2 3 3 3 2 2" xfId="2647" xr:uid="{00000000-0005-0000-0000-000098000000}"/>
    <cellStyle name="Komma 3 2 3 3 3 3" xfId="1879" xr:uid="{00000000-0005-0000-0000-000098000000}"/>
    <cellStyle name="Komma 3 2 3 3 4" xfId="599" xr:uid="{00000000-0005-0000-0000-000098000000}"/>
    <cellStyle name="Komma 3 2 3 3 4 2" xfId="1367" xr:uid="{00000000-0005-0000-0000-000098000000}"/>
    <cellStyle name="Komma 3 2 3 3 4 2 2" xfId="2903" xr:uid="{00000000-0005-0000-0000-000098000000}"/>
    <cellStyle name="Komma 3 2 3 3 4 3" xfId="2135" xr:uid="{00000000-0005-0000-0000-000098000000}"/>
    <cellStyle name="Komma 3 2 3 3 5" xfId="855" xr:uid="{00000000-0005-0000-0000-000003000000}"/>
    <cellStyle name="Komma 3 2 3 3 5 2" xfId="2391" xr:uid="{00000000-0005-0000-0000-000003000000}"/>
    <cellStyle name="Komma 3 2 3 3 6" xfId="1623" xr:uid="{00000000-0005-0000-0000-000003000000}"/>
    <cellStyle name="Komma 3 2 3 4" xfId="151" xr:uid="{00000000-0005-0000-0000-000003000000}"/>
    <cellStyle name="Komma 3 2 3 4 2" xfId="407" xr:uid="{00000000-0005-0000-0000-00009A000000}"/>
    <cellStyle name="Komma 3 2 3 4 2 2" xfId="1175" xr:uid="{00000000-0005-0000-0000-00009A000000}"/>
    <cellStyle name="Komma 3 2 3 4 2 2 2" xfId="2711" xr:uid="{00000000-0005-0000-0000-00009A000000}"/>
    <cellStyle name="Komma 3 2 3 4 2 3" xfId="1943" xr:uid="{00000000-0005-0000-0000-00009A000000}"/>
    <cellStyle name="Komma 3 2 3 4 3" xfId="663" xr:uid="{00000000-0005-0000-0000-00009A000000}"/>
    <cellStyle name="Komma 3 2 3 4 3 2" xfId="1431" xr:uid="{00000000-0005-0000-0000-00009A000000}"/>
    <cellStyle name="Komma 3 2 3 4 3 2 2" xfId="2967" xr:uid="{00000000-0005-0000-0000-00009A000000}"/>
    <cellStyle name="Komma 3 2 3 4 3 3" xfId="2199" xr:uid="{00000000-0005-0000-0000-00009A000000}"/>
    <cellStyle name="Komma 3 2 3 4 4" xfId="919" xr:uid="{00000000-0005-0000-0000-000003000000}"/>
    <cellStyle name="Komma 3 2 3 4 4 2" xfId="2455" xr:uid="{00000000-0005-0000-0000-000003000000}"/>
    <cellStyle name="Komma 3 2 3 4 5" xfId="1687" xr:uid="{00000000-0005-0000-0000-000003000000}"/>
    <cellStyle name="Komma 3 2 3 5" xfId="279" xr:uid="{00000000-0005-0000-0000-000093000000}"/>
    <cellStyle name="Komma 3 2 3 5 2" xfId="1047" xr:uid="{00000000-0005-0000-0000-000093000000}"/>
    <cellStyle name="Komma 3 2 3 5 2 2" xfId="2583" xr:uid="{00000000-0005-0000-0000-000093000000}"/>
    <cellStyle name="Komma 3 2 3 5 3" xfId="1815" xr:uid="{00000000-0005-0000-0000-000093000000}"/>
    <cellStyle name="Komma 3 2 3 6" xfId="535" xr:uid="{00000000-0005-0000-0000-000093000000}"/>
    <cellStyle name="Komma 3 2 3 6 2" xfId="1303" xr:uid="{00000000-0005-0000-0000-000093000000}"/>
    <cellStyle name="Komma 3 2 3 6 2 2" xfId="2839" xr:uid="{00000000-0005-0000-0000-000093000000}"/>
    <cellStyle name="Komma 3 2 3 6 3" xfId="2071" xr:uid="{00000000-0005-0000-0000-000093000000}"/>
    <cellStyle name="Komma 3 2 3 7" xfId="791" xr:uid="{00000000-0005-0000-0000-000003000000}"/>
    <cellStyle name="Komma 3 2 3 7 2" xfId="2327" xr:uid="{00000000-0005-0000-0000-000003000000}"/>
    <cellStyle name="Komma 3 2 3 8" xfId="1559" xr:uid="{00000000-0005-0000-0000-000003000000}"/>
    <cellStyle name="Komma 3 2 4" xfId="39" xr:uid="{00000000-0005-0000-0000-000012000000}"/>
    <cellStyle name="Komma 3 2 4 2" xfId="103" xr:uid="{00000000-0005-0000-0000-000012000000}"/>
    <cellStyle name="Komma 3 2 4 2 2" xfId="231" xr:uid="{00000000-0005-0000-0000-000012000000}"/>
    <cellStyle name="Komma 3 2 4 2 2 2" xfId="487" xr:uid="{00000000-0005-0000-0000-00009D000000}"/>
    <cellStyle name="Komma 3 2 4 2 2 2 2" xfId="1255" xr:uid="{00000000-0005-0000-0000-00009D000000}"/>
    <cellStyle name="Komma 3 2 4 2 2 2 2 2" xfId="2791" xr:uid="{00000000-0005-0000-0000-00009D000000}"/>
    <cellStyle name="Komma 3 2 4 2 2 2 3" xfId="2023" xr:uid="{00000000-0005-0000-0000-00009D000000}"/>
    <cellStyle name="Komma 3 2 4 2 2 3" xfId="743" xr:uid="{00000000-0005-0000-0000-00009D000000}"/>
    <cellStyle name="Komma 3 2 4 2 2 3 2" xfId="1511" xr:uid="{00000000-0005-0000-0000-00009D000000}"/>
    <cellStyle name="Komma 3 2 4 2 2 3 2 2" xfId="3047" xr:uid="{00000000-0005-0000-0000-00009D000000}"/>
    <cellStyle name="Komma 3 2 4 2 2 3 3" xfId="2279" xr:uid="{00000000-0005-0000-0000-00009D000000}"/>
    <cellStyle name="Komma 3 2 4 2 2 4" xfId="999" xr:uid="{00000000-0005-0000-0000-000012000000}"/>
    <cellStyle name="Komma 3 2 4 2 2 4 2" xfId="2535" xr:uid="{00000000-0005-0000-0000-000012000000}"/>
    <cellStyle name="Komma 3 2 4 2 2 5" xfId="1767" xr:uid="{00000000-0005-0000-0000-000012000000}"/>
    <cellStyle name="Komma 3 2 4 2 3" xfId="359" xr:uid="{00000000-0005-0000-0000-00009C000000}"/>
    <cellStyle name="Komma 3 2 4 2 3 2" xfId="1127" xr:uid="{00000000-0005-0000-0000-00009C000000}"/>
    <cellStyle name="Komma 3 2 4 2 3 2 2" xfId="2663" xr:uid="{00000000-0005-0000-0000-00009C000000}"/>
    <cellStyle name="Komma 3 2 4 2 3 3" xfId="1895" xr:uid="{00000000-0005-0000-0000-00009C000000}"/>
    <cellStyle name="Komma 3 2 4 2 4" xfId="615" xr:uid="{00000000-0005-0000-0000-00009C000000}"/>
    <cellStyle name="Komma 3 2 4 2 4 2" xfId="1383" xr:uid="{00000000-0005-0000-0000-00009C000000}"/>
    <cellStyle name="Komma 3 2 4 2 4 2 2" xfId="2919" xr:uid="{00000000-0005-0000-0000-00009C000000}"/>
    <cellStyle name="Komma 3 2 4 2 4 3" xfId="2151" xr:uid="{00000000-0005-0000-0000-00009C000000}"/>
    <cellStyle name="Komma 3 2 4 2 5" xfId="871" xr:uid="{00000000-0005-0000-0000-000012000000}"/>
    <cellStyle name="Komma 3 2 4 2 5 2" xfId="2407" xr:uid="{00000000-0005-0000-0000-000012000000}"/>
    <cellStyle name="Komma 3 2 4 2 6" xfId="1639" xr:uid="{00000000-0005-0000-0000-000012000000}"/>
    <cellStyle name="Komma 3 2 4 3" xfId="167" xr:uid="{00000000-0005-0000-0000-000012000000}"/>
    <cellStyle name="Komma 3 2 4 3 2" xfId="423" xr:uid="{00000000-0005-0000-0000-00009E000000}"/>
    <cellStyle name="Komma 3 2 4 3 2 2" xfId="1191" xr:uid="{00000000-0005-0000-0000-00009E000000}"/>
    <cellStyle name="Komma 3 2 4 3 2 2 2" xfId="2727" xr:uid="{00000000-0005-0000-0000-00009E000000}"/>
    <cellStyle name="Komma 3 2 4 3 2 3" xfId="1959" xr:uid="{00000000-0005-0000-0000-00009E000000}"/>
    <cellStyle name="Komma 3 2 4 3 3" xfId="679" xr:uid="{00000000-0005-0000-0000-00009E000000}"/>
    <cellStyle name="Komma 3 2 4 3 3 2" xfId="1447" xr:uid="{00000000-0005-0000-0000-00009E000000}"/>
    <cellStyle name="Komma 3 2 4 3 3 2 2" xfId="2983" xr:uid="{00000000-0005-0000-0000-00009E000000}"/>
    <cellStyle name="Komma 3 2 4 3 3 3" xfId="2215" xr:uid="{00000000-0005-0000-0000-00009E000000}"/>
    <cellStyle name="Komma 3 2 4 3 4" xfId="935" xr:uid="{00000000-0005-0000-0000-000012000000}"/>
    <cellStyle name="Komma 3 2 4 3 4 2" xfId="2471" xr:uid="{00000000-0005-0000-0000-000012000000}"/>
    <cellStyle name="Komma 3 2 4 3 5" xfId="1703" xr:uid="{00000000-0005-0000-0000-000012000000}"/>
    <cellStyle name="Komma 3 2 4 4" xfId="295" xr:uid="{00000000-0005-0000-0000-00009B000000}"/>
    <cellStyle name="Komma 3 2 4 4 2" xfId="1063" xr:uid="{00000000-0005-0000-0000-00009B000000}"/>
    <cellStyle name="Komma 3 2 4 4 2 2" xfId="2599" xr:uid="{00000000-0005-0000-0000-00009B000000}"/>
    <cellStyle name="Komma 3 2 4 4 3" xfId="1831" xr:uid="{00000000-0005-0000-0000-00009B000000}"/>
    <cellStyle name="Komma 3 2 4 5" xfId="551" xr:uid="{00000000-0005-0000-0000-00009B000000}"/>
    <cellStyle name="Komma 3 2 4 5 2" xfId="1319" xr:uid="{00000000-0005-0000-0000-00009B000000}"/>
    <cellStyle name="Komma 3 2 4 5 2 2" xfId="2855" xr:uid="{00000000-0005-0000-0000-00009B000000}"/>
    <cellStyle name="Komma 3 2 4 5 3" xfId="2087" xr:uid="{00000000-0005-0000-0000-00009B000000}"/>
    <cellStyle name="Komma 3 2 4 6" xfId="807" xr:uid="{00000000-0005-0000-0000-000012000000}"/>
    <cellStyle name="Komma 3 2 4 6 2" xfId="2343" xr:uid="{00000000-0005-0000-0000-000012000000}"/>
    <cellStyle name="Komma 3 2 4 7" xfId="1575" xr:uid="{00000000-0005-0000-0000-000012000000}"/>
    <cellStyle name="Komma 3 2 5" xfId="71" xr:uid="{00000000-0005-0000-0000-000003000000}"/>
    <cellStyle name="Komma 3 2 5 2" xfId="199" xr:uid="{00000000-0005-0000-0000-000003000000}"/>
    <cellStyle name="Komma 3 2 5 2 2" xfId="455" xr:uid="{00000000-0005-0000-0000-0000A0000000}"/>
    <cellStyle name="Komma 3 2 5 2 2 2" xfId="1223" xr:uid="{00000000-0005-0000-0000-0000A0000000}"/>
    <cellStyle name="Komma 3 2 5 2 2 2 2" xfId="2759" xr:uid="{00000000-0005-0000-0000-0000A0000000}"/>
    <cellStyle name="Komma 3 2 5 2 2 3" xfId="1991" xr:uid="{00000000-0005-0000-0000-0000A0000000}"/>
    <cellStyle name="Komma 3 2 5 2 3" xfId="711" xr:uid="{00000000-0005-0000-0000-0000A0000000}"/>
    <cellStyle name="Komma 3 2 5 2 3 2" xfId="1479" xr:uid="{00000000-0005-0000-0000-0000A0000000}"/>
    <cellStyle name="Komma 3 2 5 2 3 2 2" xfId="3015" xr:uid="{00000000-0005-0000-0000-0000A0000000}"/>
    <cellStyle name="Komma 3 2 5 2 3 3" xfId="2247" xr:uid="{00000000-0005-0000-0000-0000A0000000}"/>
    <cellStyle name="Komma 3 2 5 2 4" xfId="967" xr:uid="{00000000-0005-0000-0000-000003000000}"/>
    <cellStyle name="Komma 3 2 5 2 4 2" xfId="2503" xr:uid="{00000000-0005-0000-0000-000003000000}"/>
    <cellStyle name="Komma 3 2 5 2 5" xfId="1735" xr:uid="{00000000-0005-0000-0000-000003000000}"/>
    <cellStyle name="Komma 3 2 5 3" xfId="327" xr:uid="{00000000-0005-0000-0000-00009F000000}"/>
    <cellStyle name="Komma 3 2 5 3 2" xfId="1095" xr:uid="{00000000-0005-0000-0000-00009F000000}"/>
    <cellStyle name="Komma 3 2 5 3 2 2" xfId="2631" xr:uid="{00000000-0005-0000-0000-00009F000000}"/>
    <cellStyle name="Komma 3 2 5 3 3" xfId="1863" xr:uid="{00000000-0005-0000-0000-00009F000000}"/>
    <cellStyle name="Komma 3 2 5 4" xfId="583" xr:uid="{00000000-0005-0000-0000-00009F000000}"/>
    <cellStyle name="Komma 3 2 5 4 2" xfId="1351" xr:uid="{00000000-0005-0000-0000-00009F000000}"/>
    <cellStyle name="Komma 3 2 5 4 2 2" xfId="2887" xr:uid="{00000000-0005-0000-0000-00009F000000}"/>
    <cellStyle name="Komma 3 2 5 4 3" xfId="2119" xr:uid="{00000000-0005-0000-0000-00009F000000}"/>
    <cellStyle name="Komma 3 2 5 5" xfId="839" xr:uid="{00000000-0005-0000-0000-000003000000}"/>
    <cellStyle name="Komma 3 2 5 5 2" xfId="2375" xr:uid="{00000000-0005-0000-0000-000003000000}"/>
    <cellStyle name="Komma 3 2 5 6" xfId="1607" xr:uid="{00000000-0005-0000-0000-000003000000}"/>
    <cellStyle name="Komma 3 2 6" xfId="135" xr:uid="{00000000-0005-0000-0000-000003000000}"/>
    <cellStyle name="Komma 3 2 6 2" xfId="391" xr:uid="{00000000-0005-0000-0000-0000A1000000}"/>
    <cellStyle name="Komma 3 2 6 2 2" xfId="1159" xr:uid="{00000000-0005-0000-0000-0000A1000000}"/>
    <cellStyle name="Komma 3 2 6 2 2 2" xfId="2695" xr:uid="{00000000-0005-0000-0000-0000A1000000}"/>
    <cellStyle name="Komma 3 2 6 2 3" xfId="1927" xr:uid="{00000000-0005-0000-0000-0000A1000000}"/>
    <cellStyle name="Komma 3 2 6 3" xfId="647" xr:uid="{00000000-0005-0000-0000-0000A1000000}"/>
    <cellStyle name="Komma 3 2 6 3 2" xfId="1415" xr:uid="{00000000-0005-0000-0000-0000A1000000}"/>
    <cellStyle name="Komma 3 2 6 3 2 2" xfId="2951" xr:uid="{00000000-0005-0000-0000-0000A1000000}"/>
    <cellStyle name="Komma 3 2 6 3 3" xfId="2183" xr:uid="{00000000-0005-0000-0000-0000A1000000}"/>
    <cellStyle name="Komma 3 2 6 4" xfId="903" xr:uid="{00000000-0005-0000-0000-000003000000}"/>
    <cellStyle name="Komma 3 2 6 4 2" xfId="2439" xr:uid="{00000000-0005-0000-0000-000003000000}"/>
    <cellStyle name="Komma 3 2 6 5" xfId="1671" xr:uid="{00000000-0005-0000-0000-000003000000}"/>
    <cellStyle name="Komma 3 2 7" xfId="263" xr:uid="{00000000-0005-0000-0000-000082000000}"/>
    <cellStyle name="Komma 3 2 7 2" xfId="1031" xr:uid="{00000000-0005-0000-0000-000082000000}"/>
    <cellStyle name="Komma 3 2 7 2 2" xfId="2567" xr:uid="{00000000-0005-0000-0000-000082000000}"/>
    <cellStyle name="Komma 3 2 7 3" xfId="1799" xr:uid="{00000000-0005-0000-0000-000082000000}"/>
    <cellStyle name="Komma 3 2 8" xfId="519" xr:uid="{00000000-0005-0000-0000-000082000000}"/>
    <cellStyle name="Komma 3 2 8 2" xfId="1287" xr:uid="{00000000-0005-0000-0000-000082000000}"/>
    <cellStyle name="Komma 3 2 8 2 2" xfId="2823" xr:uid="{00000000-0005-0000-0000-000082000000}"/>
    <cellStyle name="Komma 3 2 8 3" xfId="2055" xr:uid="{00000000-0005-0000-0000-000082000000}"/>
    <cellStyle name="Komma 3 2 9" xfId="775" xr:uid="{00000000-0005-0000-0000-000003000000}"/>
    <cellStyle name="Komma 3 2 9 2" xfId="2311" xr:uid="{00000000-0005-0000-0000-000003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17000000}"/>
    <cellStyle name="Komma 3 3 2 2 2" xfId="123" xr:uid="{00000000-0005-0000-0000-000017000000}"/>
    <cellStyle name="Komma 3 3 2 2 2 2" xfId="251" xr:uid="{00000000-0005-0000-0000-000017000000}"/>
    <cellStyle name="Komma 3 3 2 2 2 2 2" xfId="507" xr:uid="{00000000-0005-0000-0000-0000A6000000}"/>
    <cellStyle name="Komma 3 3 2 2 2 2 2 2" xfId="1275" xr:uid="{00000000-0005-0000-0000-0000A6000000}"/>
    <cellStyle name="Komma 3 3 2 2 2 2 2 2 2" xfId="2811" xr:uid="{00000000-0005-0000-0000-0000A6000000}"/>
    <cellStyle name="Komma 3 3 2 2 2 2 2 3" xfId="2043" xr:uid="{00000000-0005-0000-0000-0000A6000000}"/>
    <cellStyle name="Komma 3 3 2 2 2 2 3" xfId="763" xr:uid="{00000000-0005-0000-0000-0000A6000000}"/>
    <cellStyle name="Komma 3 3 2 2 2 2 3 2" xfId="1531" xr:uid="{00000000-0005-0000-0000-0000A6000000}"/>
    <cellStyle name="Komma 3 3 2 2 2 2 3 2 2" xfId="3067" xr:uid="{00000000-0005-0000-0000-0000A6000000}"/>
    <cellStyle name="Komma 3 3 2 2 2 2 3 3" xfId="2299" xr:uid="{00000000-0005-0000-0000-0000A6000000}"/>
    <cellStyle name="Komma 3 3 2 2 2 2 4" xfId="1019" xr:uid="{00000000-0005-0000-0000-000017000000}"/>
    <cellStyle name="Komma 3 3 2 2 2 2 4 2" xfId="2555" xr:uid="{00000000-0005-0000-0000-000017000000}"/>
    <cellStyle name="Komma 3 3 2 2 2 2 5" xfId="1787" xr:uid="{00000000-0005-0000-0000-000017000000}"/>
    <cellStyle name="Komma 3 3 2 2 2 3" xfId="379" xr:uid="{00000000-0005-0000-0000-0000A5000000}"/>
    <cellStyle name="Komma 3 3 2 2 2 3 2" xfId="1147" xr:uid="{00000000-0005-0000-0000-0000A5000000}"/>
    <cellStyle name="Komma 3 3 2 2 2 3 2 2" xfId="2683" xr:uid="{00000000-0005-0000-0000-0000A5000000}"/>
    <cellStyle name="Komma 3 3 2 2 2 3 3" xfId="1915" xr:uid="{00000000-0005-0000-0000-0000A5000000}"/>
    <cellStyle name="Komma 3 3 2 2 2 4" xfId="635" xr:uid="{00000000-0005-0000-0000-0000A5000000}"/>
    <cellStyle name="Komma 3 3 2 2 2 4 2" xfId="1403" xr:uid="{00000000-0005-0000-0000-0000A5000000}"/>
    <cellStyle name="Komma 3 3 2 2 2 4 2 2" xfId="2939" xr:uid="{00000000-0005-0000-0000-0000A5000000}"/>
    <cellStyle name="Komma 3 3 2 2 2 4 3" xfId="2171" xr:uid="{00000000-0005-0000-0000-0000A5000000}"/>
    <cellStyle name="Komma 3 3 2 2 2 5" xfId="891" xr:uid="{00000000-0005-0000-0000-000017000000}"/>
    <cellStyle name="Komma 3 3 2 2 2 5 2" xfId="2427" xr:uid="{00000000-0005-0000-0000-000017000000}"/>
    <cellStyle name="Komma 3 3 2 2 2 6" xfId="1659" xr:uid="{00000000-0005-0000-0000-000017000000}"/>
    <cellStyle name="Komma 3 3 2 2 3" xfId="187" xr:uid="{00000000-0005-0000-0000-000017000000}"/>
    <cellStyle name="Komma 3 3 2 2 3 2" xfId="443" xr:uid="{00000000-0005-0000-0000-0000A7000000}"/>
    <cellStyle name="Komma 3 3 2 2 3 2 2" xfId="1211" xr:uid="{00000000-0005-0000-0000-0000A7000000}"/>
    <cellStyle name="Komma 3 3 2 2 3 2 2 2" xfId="2747" xr:uid="{00000000-0005-0000-0000-0000A7000000}"/>
    <cellStyle name="Komma 3 3 2 2 3 2 3" xfId="1979" xr:uid="{00000000-0005-0000-0000-0000A7000000}"/>
    <cellStyle name="Komma 3 3 2 2 3 3" xfId="699" xr:uid="{00000000-0005-0000-0000-0000A7000000}"/>
    <cellStyle name="Komma 3 3 2 2 3 3 2" xfId="1467" xr:uid="{00000000-0005-0000-0000-0000A7000000}"/>
    <cellStyle name="Komma 3 3 2 2 3 3 2 2" xfId="3003" xr:uid="{00000000-0005-0000-0000-0000A7000000}"/>
    <cellStyle name="Komma 3 3 2 2 3 3 3" xfId="2235" xr:uid="{00000000-0005-0000-0000-0000A7000000}"/>
    <cellStyle name="Komma 3 3 2 2 3 4" xfId="955" xr:uid="{00000000-0005-0000-0000-000017000000}"/>
    <cellStyle name="Komma 3 3 2 2 3 4 2" xfId="2491" xr:uid="{00000000-0005-0000-0000-000017000000}"/>
    <cellStyle name="Komma 3 3 2 2 3 5" xfId="1723" xr:uid="{00000000-0005-0000-0000-000017000000}"/>
    <cellStyle name="Komma 3 3 2 2 4" xfId="315" xr:uid="{00000000-0005-0000-0000-0000A4000000}"/>
    <cellStyle name="Komma 3 3 2 2 4 2" xfId="1083" xr:uid="{00000000-0005-0000-0000-0000A4000000}"/>
    <cellStyle name="Komma 3 3 2 2 4 2 2" xfId="2619" xr:uid="{00000000-0005-0000-0000-0000A4000000}"/>
    <cellStyle name="Komma 3 3 2 2 4 3" xfId="1851" xr:uid="{00000000-0005-0000-0000-0000A4000000}"/>
    <cellStyle name="Komma 3 3 2 2 5" xfId="571" xr:uid="{00000000-0005-0000-0000-0000A4000000}"/>
    <cellStyle name="Komma 3 3 2 2 5 2" xfId="1339" xr:uid="{00000000-0005-0000-0000-0000A4000000}"/>
    <cellStyle name="Komma 3 3 2 2 5 2 2" xfId="2875" xr:uid="{00000000-0005-0000-0000-0000A4000000}"/>
    <cellStyle name="Komma 3 3 2 2 5 3" xfId="2107" xr:uid="{00000000-0005-0000-0000-0000A4000000}"/>
    <cellStyle name="Komma 3 3 2 2 6" xfId="827" xr:uid="{00000000-0005-0000-0000-000017000000}"/>
    <cellStyle name="Komma 3 3 2 2 6 2" xfId="2363" xr:uid="{00000000-0005-0000-0000-000017000000}"/>
    <cellStyle name="Komma 3 3 2 2 7" xfId="1595" xr:uid="{00000000-0005-0000-0000-000017000000}"/>
    <cellStyle name="Komma 3 3 2 3" xfId="91" xr:uid="{00000000-0005-0000-0000-000030000000}"/>
    <cellStyle name="Komma 3 3 2 3 2" xfId="219" xr:uid="{00000000-0005-0000-0000-000030000000}"/>
    <cellStyle name="Komma 3 3 2 3 2 2" xfId="475" xr:uid="{00000000-0005-0000-0000-0000A9000000}"/>
    <cellStyle name="Komma 3 3 2 3 2 2 2" xfId="1243" xr:uid="{00000000-0005-0000-0000-0000A9000000}"/>
    <cellStyle name="Komma 3 3 2 3 2 2 2 2" xfId="2779" xr:uid="{00000000-0005-0000-0000-0000A9000000}"/>
    <cellStyle name="Komma 3 3 2 3 2 2 3" xfId="2011" xr:uid="{00000000-0005-0000-0000-0000A9000000}"/>
    <cellStyle name="Komma 3 3 2 3 2 3" xfId="731" xr:uid="{00000000-0005-0000-0000-0000A9000000}"/>
    <cellStyle name="Komma 3 3 2 3 2 3 2" xfId="1499" xr:uid="{00000000-0005-0000-0000-0000A9000000}"/>
    <cellStyle name="Komma 3 3 2 3 2 3 2 2" xfId="3035" xr:uid="{00000000-0005-0000-0000-0000A9000000}"/>
    <cellStyle name="Komma 3 3 2 3 2 3 3" xfId="2267" xr:uid="{00000000-0005-0000-0000-0000A9000000}"/>
    <cellStyle name="Komma 3 3 2 3 2 4" xfId="987" xr:uid="{00000000-0005-0000-0000-000030000000}"/>
    <cellStyle name="Komma 3 3 2 3 2 4 2" xfId="2523" xr:uid="{00000000-0005-0000-0000-000030000000}"/>
    <cellStyle name="Komma 3 3 2 3 2 5" xfId="1755" xr:uid="{00000000-0005-0000-0000-000030000000}"/>
    <cellStyle name="Komma 3 3 2 3 3" xfId="347" xr:uid="{00000000-0005-0000-0000-0000A8000000}"/>
    <cellStyle name="Komma 3 3 2 3 3 2" xfId="1115" xr:uid="{00000000-0005-0000-0000-0000A8000000}"/>
    <cellStyle name="Komma 3 3 2 3 3 2 2" xfId="2651" xr:uid="{00000000-0005-0000-0000-0000A8000000}"/>
    <cellStyle name="Komma 3 3 2 3 3 3" xfId="1883" xr:uid="{00000000-0005-0000-0000-0000A8000000}"/>
    <cellStyle name="Komma 3 3 2 3 4" xfId="603" xr:uid="{00000000-0005-0000-0000-0000A8000000}"/>
    <cellStyle name="Komma 3 3 2 3 4 2" xfId="1371" xr:uid="{00000000-0005-0000-0000-0000A8000000}"/>
    <cellStyle name="Komma 3 3 2 3 4 2 2" xfId="2907" xr:uid="{00000000-0005-0000-0000-0000A8000000}"/>
    <cellStyle name="Komma 3 3 2 3 4 3" xfId="2139" xr:uid="{00000000-0005-0000-0000-0000A8000000}"/>
    <cellStyle name="Komma 3 3 2 3 5" xfId="859" xr:uid="{00000000-0005-0000-0000-000030000000}"/>
    <cellStyle name="Komma 3 3 2 3 5 2" xfId="2395" xr:uid="{00000000-0005-0000-0000-000030000000}"/>
    <cellStyle name="Komma 3 3 2 3 6" xfId="1627" xr:uid="{00000000-0005-0000-0000-000030000000}"/>
    <cellStyle name="Komma 3 3 2 4" xfId="155" xr:uid="{00000000-0005-0000-0000-000030000000}"/>
    <cellStyle name="Komma 3 3 2 4 2" xfId="411" xr:uid="{00000000-0005-0000-0000-0000AA000000}"/>
    <cellStyle name="Komma 3 3 2 4 2 2" xfId="1179" xr:uid="{00000000-0005-0000-0000-0000AA000000}"/>
    <cellStyle name="Komma 3 3 2 4 2 2 2" xfId="2715" xr:uid="{00000000-0005-0000-0000-0000AA000000}"/>
    <cellStyle name="Komma 3 3 2 4 2 3" xfId="1947" xr:uid="{00000000-0005-0000-0000-0000AA000000}"/>
    <cellStyle name="Komma 3 3 2 4 3" xfId="667" xr:uid="{00000000-0005-0000-0000-0000AA000000}"/>
    <cellStyle name="Komma 3 3 2 4 3 2" xfId="1435" xr:uid="{00000000-0005-0000-0000-0000AA000000}"/>
    <cellStyle name="Komma 3 3 2 4 3 2 2" xfId="2971" xr:uid="{00000000-0005-0000-0000-0000AA000000}"/>
    <cellStyle name="Komma 3 3 2 4 3 3" xfId="2203" xr:uid="{00000000-0005-0000-0000-0000AA000000}"/>
    <cellStyle name="Komma 3 3 2 4 4" xfId="923" xr:uid="{00000000-0005-0000-0000-000030000000}"/>
    <cellStyle name="Komma 3 3 2 4 4 2" xfId="2459" xr:uid="{00000000-0005-0000-0000-000030000000}"/>
    <cellStyle name="Komma 3 3 2 4 5" xfId="1691" xr:uid="{00000000-0005-0000-0000-000030000000}"/>
    <cellStyle name="Komma 3 3 2 5" xfId="283" xr:uid="{00000000-0005-0000-0000-0000A3000000}"/>
    <cellStyle name="Komma 3 3 2 5 2" xfId="1051" xr:uid="{00000000-0005-0000-0000-0000A3000000}"/>
    <cellStyle name="Komma 3 3 2 5 2 2" xfId="2587" xr:uid="{00000000-0005-0000-0000-0000A3000000}"/>
    <cellStyle name="Komma 3 3 2 5 3" xfId="1819" xr:uid="{00000000-0005-0000-0000-0000A3000000}"/>
    <cellStyle name="Komma 3 3 2 6" xfId="539" xr:uid="{00000000-0005-0000-0000-0000A3000000}"/>
    <cellStyle name="Komma 3 3 2 6 2" xfId="1307" xr:uid="{00000000-0005-0000-0000-0000A3000000}"/>
    <cellStyle name="Komma 3 3 2 6 2 2" xfId="2843" xr:uid="{00000000-0005-0000-0000-0000A3000000}"/>
    <cellStyle name="Komma 3 3 2 6 3" xfId="2075" xr:uid="{00000000-0005-0000-0000-0000A3000000}"/>
    <cellStyle name="Komma 3 3 2 7" xfId="795" xr:uid="{00000000-0005-0000-0000-000030000000}"/>
    <cellStyle name="Komma 3 3 2 7 2" xfId="2331" xr:uid="{00000000-0005-0000-0000-000030000000}"/>
    <cellStyle name="Komma 3 3 2 8" xfId="1563" xr:uid="{00000000-0005-0000-0000-000030000000}"/>
    <cellStyle name="Komma 3 3 3" xfId="43" xr:uid="{00000000-0005-0000-0000-000016000000}"/>
    <cellStyle name="Komma 3 3 3 2" xfId="107" xr:uid="{00000000-0005-0000-0000-000016000000}"/>
    <cellStyle name="Komma 3 3 3 2 2" xfId="235" xr:uid="{00000000-0005-0000-0000-000016000000}"/>
    <cellStyle name="Komma 3 3 3 2 2 2" xfId="491" xr:uid="{00000000-0005-0000-0000-0000AD000000}"/>
    <cellStyle name="Komma 3 3 3 2 2 2 2" xfId="1259" xr:uid="{00000000-0005-0000-0000-0000AD000000}"/>
    <cellStyle name="Komma 3 3 3 2 2 2 2 2" xfId="2795" xr:uid="{00000000-0005-0000-0000-0000AD000000}"/>
    <cellStyle name="Komma 3 3 3 2 2 2 3" xfId="2027" xr:uid="{00000000-0005-0000-0000-0000AD000000}"/>
    <cellStyle name="Komma 3 3 3 2 2 3" xfId="747" xr:uid="{00000000-0005-0000-0000-0000AD000000}"/>
    <cellStyle name="Komma 3 3 3 2 2 3 2" xfId="1515" xr:uid="{00000000-0005-0000-0000-0000AD000000}"/>
    <cellStyle name="Komma 3 3 3 2 2 3 2 2" xfId="3051" xr:uid="{00000000-0005-0000-0000-0000AD000000}"/>
    <cellStyle name="Komma 3 3 3 2 2 3 3" xfId="2283" xr:uid="{00000000-0005-0000-0000-0000AD000000}"/>
    <cellStyle name="Komma 3 3 3 2 2 4" xfId="1003" xr:uid="{00000000-0005-0000-0000-000016000000}"/>
    <cellStyle name="Komma 3 3 3 2 2 4 2" xfId="2539" xr:uid="{00000000-0005-0000-0000-000016000000}"/>
    <cellStyle name="Komma 3 3 3 2 2 5" xfId="1771" xr:uid="{00000000-0005-0000-0000-000016000000}"/>
    <cellStyle name="Komma 3 3 3 2 3" xfId="363" xr:uid="{00000000-0005-0000-0000-0000AC000000}"/>
    <cellStyle name="Komma 3 3 3 2 3 2" xfId="1131" xr:uid="{00000000-0005-0000-0000-0000AC000000}"/>
    <cellStyle name="Komma 3 3 3 2 3 2 2" xfId="2667" xr:uid="{00000000-0005-0000-0000-0000AC000000}"/>
    <cellStyle name="Komma 3 3 3 2 3 3" xfId="1899" xr:uid="{00000000-0005-0000-0000-0000AC000000}"/>
    <cellStyle name="Komma 3 3 3 2 4" xfId="619" xr:uid="{00000000-0005-0000-0000-0000AC000000}"/>
    <cellStyle name="Komma 3 3 3 2 4 2" xfId="1387" xr:uid="{00000000-0005-0000-0000-0000AC000000}"/>
    <cellStyle name="Komma 3 3 3 2 4 2 2" xfId="2923" xr:uid="{00000000-0005-0000-0000-0000AC000000}"/>
    <cellStyle name="Komma 3 3 3 2 4 3" xfId="2155" xr:uid="{00000000-0005-0000-0000-0000AC000000}"/>
    <cellStyle name="Komma 3 3 3 2 5" xfId="875" xr:uid="{00000000-0005-0000-0000-000016000000}"/>
    <cellStyle name="Komma 3 3 3 2 5 2" xfId="2411" xr:uid="{00000000-0005-0000-0000-000016000000}"/>
    <cellStyle name="Komma 3 3 3 2 6" xfId="1643" xr:uid="{00000000-0005-0000-0000-000016000000}"/>
    <cellStyle name="Komma 3 3 3 3" xfId="171" xr:uid="{00000000-0005-0000-0000-000016000000}"/>
    <cellStyle name="Komma 3 3 3 3 2" xfId="427" xr:uid="{00000000-0005-0000-0000-0000AE000000}"/>
    <cellStyle name="Komma 3 3 3 3 2 2" xfId="1195" xr:uid="{00000000-0005-0000-0000-0000AE000000}"/>
    <cellStyle name="Komma 3 3 3 3 2 2 2" xfId="2731" xr:uid="{00000000-0005-0000-0000-0000AE000000}"/>
    <cellStyle name="Komma 3 3 3 3 2 3" xfId="1963" xr:uid="{00000000-0005-0000-0000-0000AE000000}"/>
    <cellStyle name="Komma 3 3 3 3 3" xfId="683" xr:uid="{00000000-0005-0000-0000-0000AE000000}"/>
    <cellStyle name="Komma 3 3 3 3 3 2" xfId="1451" xr:uid="{00000000-0005-0000-0000-0000AE000000}"/>
    <cellStyle name="Komma 3 3 3 3 3 2 2" xfId="2987" xr:uid="{00000000-0005-0000-0000-0000AE000000}"/>
    <cellStyle name="Komma 3 3 3 3 3 3" xfId="2219" xr:uid="{00000000-0005-0000-0000-0000AE000000}"/>
    <cellStyle name="Komma 3 3 3 3 4" xfId="939" xr:uid="{00000000-0005-0000-0000-000016000000}"/>
    <cellStyle name="Komma 3 3 3 3 4 2" xfId="2475" xr:uid="{00000000-0005-0000-0000-000016000000}"/>
    <cellStyle name="Komma 3 3 3 3 5" xfId="1707" xr:uid="{00000000-0005-0000-0000-000016000000}"/>
    <cellStyle name="Komma 3 3 3 4" xfId="299" xr:uid="{00000000-0005-0000-0000-0000AB000000}"/>
    <cellStyle name="Komma 3 3 3 4 2" xfId="1067" xr:uid="{00000000-0005-0000-0000-0000AB000000}"/>
    <cellStyle name="Komma 3 3 3 4 2 2" xfId="2603" xr:uid="{00000000-0005-0000-0000-0000AB000000}"/>
    <cellStyle name="Komma 3 3 3 4 3" xfId="1835" xr:uid="{00000000-0005-0000-0000-0000AB000000}"/>
    <cellStyle name="Komma 3 3 3 5" xfId="555" xr:uid="{00000000-0005-0000-0000-0000AB000000}"/>
    <cellStyle name="Komma 3 3 3 5 2" xfId="1323" xr:uid="{00000000-0005-0000-0000-0000AB000000}"/>
    <cellStyle name="Komma 3 3 3 5 2 2" xfId="2859" xr:uid="{00000000-0005-0000-0000-0000AB000000}"/>
    <cellStyle name="Komma 3 3 3 5 3" xfId="2091" xr:uid="{00000000-0005-0000-0000-0000AB000000}"/>
    <cellStyle name="Komma 3 3 3 6" xfId="811" xr:uid="{00000000-0005-0000-0000-000016000000}"/>
    <cellStyle name="Komma 3 3 3 6 2" xfId="2347" xr:uid="{00000000-0005-0000-0000-000016000000}"/>
    <cellStyle name="Komma 3 3 3 7" xfId="1579" xr:uid="{00000000-0005-0000-0000-000016000000}"/>
    <cellStyle name="Komma 3 3 4" xfId="75" xr:uid="{00000000-0005-0000-0000-000030000000}"/>
    <cellStyle name="Komma 3 3 4 2" xfId="203" xr:uid="{00000000-0005-0000-0000-000030000000}"/>
    <cellStyle name="Komma 3 3 4 2 2" xfId="459" xr:uid="{00000000-0005-0000-0000-0000B0000000}"/>
    <cellStyle name="Komma 3 3 4 2 2 2" xfId="1227" xr:uid="{00000000-0005-0000-0000-0000B0000000}"/>
    <cellStyle name="Komma 3 3 4 2 2 2 2" xfId="2763" xr:uid="{00000000-0005-0000-0000-0000B0000000}"/>
    <cellStyle name="Komma 3 3 4 2 2 3" xfId="1995" xr:uid="{00000000-0005-0000-0000-0000B0000000}"/>
    <cellStyle name="Komma 3 3 4 2 3" xfId="715" xr:uid="{00000000-0005-0000-0000-0000B0000000}"/>
    <cellStyle name="Komma 3 3 4 2 3 2" xfId="1483" xr:uid="{00000000-0005-0000-0000-0000B0000000}"/>
    <cellStyle name="Komma 3 3 4 2 3 2 2" xfId="3019" xr:uid="{00000000-0005-0000-0000-0000B0000000}"/>
    <cellStyle name="Komma 3 3 4 2 3 3" xfId="2251" xr:uid="{00000000-0005-0000-0000-0000B0000000}"/>
    <cellStyle name="Komma 3 3 4 2 4" xfId="971" xr:uid="{00000000-0005-0000-0000-000030000000}"/>
    <cellStyle name="Komma 3 3 4 2 4 2" xfId="2507" xr:uid="{00000000-0005-0000-0000-000030000000}"/>
    <cellStyle name="Komma 3 3 4 2 5" xfId="1739" xr:uid="{00000000-0005-0000-0000-000030000000}"/>
    <cellStyle name="Komma 3 3 4 3" xfId="331" xr:uid="{00000000-0005-0000-0000-0000AF000000}"/>
    <cellStyle name="Komma 3 3 4 3 2" xfId="1099" xr:uid="{00000000-0005-0000-0000-0000AF000000}"/>
    <cellStyle name="Komma 3 3 4 3 2 2" xfId="2635" xr:uid="{00000000-0005-0000-0000-0000AF000000}"/>
    <cellStyle name="Komma 3 3 4 3 3" xfId="1867" xr:uid="{00000000-0005-0000-0000-0000AF000000}"/>
    <cellStyle name="Komma 3 3 4 4" xfId="587" xr:uid="{00000000-0005-0000-0000-0000AF000000}"/>
    <cellStyle name="Komma 3 3 4 4 2" xfId="1355" xr:uid="{00000000-0005-0000-0000-0000AF000000}"/>
    <cellStyle name="Komma 3 3 4 4 2 2" xfId="2891" xr:uid="{00000000-0005-0000-0000-0000AF000000}"/>
    <cellStyle name="Komma 3 3 4 4 3" xfId="2123" xr:uid="{00000000-0005-0000-0000-0000AF000000}"/>
    <cellStyle name="Komma 3 3 4 5" xfId="843" xr:uid="{00000000-0005-0000-0000-000030000000}"/>
    <cellStyle name="Komma 3 3 4 5 2" xfId="2379" xr:uid="{00000000-0005-0000-0000-000030000000}"/>
    <cellStyle name="Komma 3 3 4 6" xfId="1611" xr:uid="{00000000-0005-0000-0000-000030000000}"/>
    <cellStyle name="Komma 3 3 5" xfId="139" xr:uid="{00000000-0005-0000-0000-000030000000}"/>
    <cellStyle name="Komma 3 3 5 2" xfId="395" xr:uid="{00000000-0005-0000-0000-0000B1000000}"/>
    <cellStyle name="Komma 3 3 5 2 2" xfId="1163" xr:uid="{00000000-0005-0000-0000-0000B1000000}"/>
    <cellStyle name="Komma 3 3 5 2 2 2" xfId="2699" xr:uid="{00000000-0005-0000-0000-0000B1000000}"/>
    <cellStyle name="Komma 3 3 5 2 3" xfId="1931" xr:uid="{00000000-0005-0000-0000-0000B1000000}"/>
    <cellStyle name="Komma 3 3 5 3" xfId="651" xr:uid="{00000000-0005-0000-0000-0000B1000000}"/>
    <cellStyle name="Komma 3 3 5 3 2" xfId="1419" xr:uid="{00000000-0005-0000-0000-0000B1000000}"/>
    <cellStyle name="Komma 3 3 5 3 2 2" xfId="2955" xr:uid="{00000000-0005-0000-0000-0000B1000000}"/>
    <cellStyle name="Komma 3 3 5 3 3" xfId="2187" xr:uid="{00000000-0005-0000-0000-0000B1000000}"/>
    <cellStyle name="Komma 3 3 5 4" xfId="907" xr:uid="{00000000-0005-0000-0000-000030000000}"/>
    <cellStyle name="Komma 3 3 5 4 2" xfId="2443" xr:uid="{00000000-0005-0000-0000-000030000000}"/>
    <cellStyle name="Komma 3 3 5 5" xfId="1675" xr:uid="{00000000-0005-0000-0000-000030000000}"/>
    <cellStyle name="Komma 3 3 6" xfId="267" xr:uid="{00000000-0005-0000-0000-0000A2000000}"/>
    <cellStyle name="Komma 3 3 6 2" xfId="1035" xr:uid="{00000000-0005-0000-0000-0000A2000000}"/>
    <cellStyle name="Komma 3 3 6 2 2" xfId="2571" xr:uid="{00000000-0005-0000-0000-0000A2000000}"/>
    <cellStyle name="Komma 3 3 6 3" xfId="1803" xr:uid="{00000000-0005-0000-0000-0000A2000000}"/>
    <cellStyle name="Komma 3 3 7" xfId="523" xr:uid="{00000000-0005-0000-0000-0000A2000000}"/>
    <cellStyle name="Komma 3 3 7 2" xfId="1291" xr:uid="{00000000-0005-0000-0000-0000A2000000}"/>
    <cellStyle name="Komma 3 3 7 2 2" xfId="2827" xr:uid="{00000000-0005-0000-0000-0000A2000000}"/>
    <cellStyle name="Komma 3 3 7 3" xfId="2059" xr:uid="{00000000-0005-0000-0000-0000A2000000}"/>
    <cellStyle name="Komma 3 3 8" xfId="779" xr:uid="{00000000-0005-0000-0000-000030000000}"/>
    <cellStyle name="Komma 3 3 8 2" xfId="2315" xr:uid="{00000000-0005-0000-0000-000030000000}"/>
    <cellStyle name="Komma 3 3 9" xfId="1547" xr:uid="{00000000-0005-0000-0000-000030000000}"/>
    <cellStyle name="Komma 3 4" xfId="19" xr:uid="{00000000-0005-0000-0000-000030000000}"/>
    <cellStyle name="Komma 3 4 2" xfId="51" xr:uid="{00000000-0005-0000-0000-000018000000}"/>
    <cellStyle name="Komma 3 4 2 2" xfId="115" xr:uid="{00000000-0005-0000-0000-000018000000}"/>
    <cellStyle name="Komma 3 4 2 2 2" xfId="243" xr:uid="{00000000-0005-0000-0000-000018000000}"/>
    <cellStyle name="Komma 3 4 2 2 2 2" xfId="499" xr:uid="{00000000-0005-0000-0000-0000B5000000}"/>
    <cellStyle name="Komma 3 4 2 2 2 2 2" xfId="1267" xr:uid="{00000000-0005-0000-0000-0000B5000000}"/>
    <cellStyle name="Komma 3 4 2 2 2 2 2 2" xfId="2803" xr:uid="{00000000-0005-0000-0000-0000B5000000}"/>
    <cellStyle name="Komma 3 4 2 2 2 2 3" xfId="2035" xr:uid="{00000000-0005-0000-0000-0000B5000000}"/>
    <cellStyle name="Komma 3 4 2 2 2 3" xfId="755" xr:uid="{00000000-0005-0000-0000-0000B5000000}"/>
    <cellStyle name="Komma 3 4 2 2 2 3 2" xfId="1523" xr:uid="{00000000-0005-0000-0000-0000B5000000}"/>
    <cellStyle name="Komma 3 4 2 2 2 3 2 2" xfId="3059" xr:uid="{00000000-0005-0000-0000-0000B5000000}"/>
    <cellStyle name="Komma 3 4 2 2 2 3 3" xfId="2291" xr:uid="{00000000-0005-0000-0000-0000B5000000}"/>
    <cellStyle name="Komma 3 4 2 2 2 4" xfId="1011" xr:uid="{00000000-0005-0000-0000-000018000000}"/>
    <cellStyle name="Komma 3 4 2 2 2 4 2" xfId="2547" xr:uid="{00000000-0005-0000-0000-000018000000}"/>
    <cellStyle name="Komma 3 4 2 2 2 5" xfId="1779" xr:uid="{00000000-0005-0000-0000-000018000000}"/>
    <cellStyle name="Komma 3 4 2 2 3" xfId="371" xr:uid="{00000000-0005-0000-0000-0000B4000000}"/>
    <cellStyle name="Komma 3 4 2 2 3 2" xfId="1139" xr:uid="{00000000-0005-0000-0000-0000B4000000}"/>
    <cellStyle name="Komma 3 4 2 2 3 2 2" xfId="2675" xr:uid="{00000000-0005-0000-0000-0000B4000000}"/>
    <cellStyle name="Komma 3 4 2 2 3 3" xfId="1907" xr:uid="{00000000-0005-0000-0000-0000B4000000}"/>
    <cellStyle name="Komma 3 4 2 2 4" xfId="627" xr:uid="{00000000-0005-0000-0000-0000B4000000}"/>
    <cellStyle name="Komma 3 4 2 2 4 2" xfId="1395" xr:uid="{00000000-0005-0000-0000-0000B4000000}"/>
    <cellStyle name="Komma 3 4 2 2 4 2 2" xfId="2931" xr:uid="{00000000-0005-0000-0000-0000B4000000}"/>
    <cellStyle name="Komma 3 4 2 2 4 3" xfId="2163" xr:uid="{00000000-0005-0000-0000-0000B4000000}"/>
    <cellStyle name="Komma 3 4 2 2 5" xfId="883" xr:uid="{00000000-0005-0000-0000-000018000000}"/>
    <cellStyle name="Komma 3 4 2 2 5 2" xfId="2419" xr:uid="{00000000-0005-0000-0000-000018000000}"/>
    <cellStyle name="Komma 3 4 2 2 6" xfId="1651" xr:uid="{00000000-0005-0000-0000-000018000000}"/>
    <cellStyle name="Komma 3 4 2 3" xfId="179" xr:uid="{00000000-0005-0000-0000-000018000000}"/>
    <cellStyle name="Komma 3 4 2 3 2" xfId="435" xr:uid="{00000000-0005-0000-0000-0000B6000000}"/>
    <cellStyle name="Komma 3 4 2 3 2 2" xfId="1203" xr:uid="{00000000-0005-0000-0000-0000B6000000}"/>
    <cellStyle name="Komma 3 4 2 3 2 2 2" xfId="2739" xr:uid="{00000000-0005-0000-0000-0000B6000000}"/>
    <cellStyle name="Komma 3 4 2 3 2 3" xfId="1971" xr:uid="{00000000-0005-0000-0000-0000B6000000}"/>
    <cellStyle name="Komma 3 4 2 3 3" xfId="691" xr:uid="{00000000-0005-0000-0000-0000B6000000}"/>
    <cellStyle name="Komma 3 4 2 3 3 2" xfId="1459" xr:uid="{00000000-0005-0000-0000-0000B6000000}"/>
    <cellStyle name="Komma 3 4 2 3 3 2 2" xfId="2995" xr:uid="{00000000-0005-0000-0000-0000B6000000}"/>
    <cellStyle name="Komma 3 4 2 3 3 3" xfId="2227" xr:uid="{00000000-0005-0000-0000-0000B6000000}"/>
    <cellStyle name="Komma 3 4 2 3 4" xfId="947" xr:uid="{00000000-0005-0000-0000-000018000000}"/>
    <cellStyle name="Komma 3 4 2 3 4 2" xfId="2483" xr:uid="{00000000-0005-0000-0000-000018000000}"/>
    <cellStyle name="Komma 3 4 2 3 5" xfId="1715" xr:uid="{00000000-0005-0000-0000-000018000000}"/>
    <cellStyle name="Komma 3 4 2 4" xfId="307" xr:uid="{00000000-0005-0000-0000-0000B3000000}"/>
    <cellStyle name="Komma 3 4 2 4 2" xfId="1075" xr:uid="{00000000-0005-0000-0000-0000B3000000}"/>
    <cellStyle name="Komma 3 4 2 4 2 2" xfId="2611" xr:uid="{00000000-0005-0000-0000-0000B3000000}"/>
    <cellStyle name="Komma 3 4 2 4 3" xfId="1843" xr:uid="{00000000-0005-0000-0000-0000B3000000}"/>
    <cellStyle name="Komma 3 4 2 5" xfId="563" xr:uid="{00000000-0005-0000-0000-0000B3000000}"/>
    <cellStyle name="Komma 3 4 2 5 2" xfId="1331" xr:uid="{00000000-0005-0000-0000-0000B3000000}"/>
    <cellStyle name="Komma 3 4 2 5 2 2" xfId="2867" xr:uid="{00000000-0005-0000-0000-0000B3000000}"/>
    <cellStyle name="Komma 3 4 2 5 3" xfId="2099" xr:uid="{00000000-0005-0000-0000-0000B3000000}"/>
    <cellStyle name="Komma 3 4 2 6" xfId="819" xr:uid="{00000000-0005-0000-0000-000018000000}"/>
    <cellStyle name="Komma 3 4 2 6 2" xfId="2355" xr:uid="{00000000-0005-0000-0000-000018000000}"/>
    <cellStyle name="Komma 3 4 2 7" xfId="1587" xr:uid="{00000000-0005-0000-0000-000018000000}"/>
    <cellStyle name="Komma 3 4 3" xfId="83" xr:uid="{00000000-0005-0000-0000-000030000000}"/>
    <cellStyle name="Komma 3 4 3 2" xfId="211" xr:uid="{00000000-0005-0000-0000-000030000000}"/>
    <cellStyle name="Komma 3 4 3 2 2" xfId="467" xr:uid="{00000000-0005-0000-0000-0000B8000000}"/>
    <cellStyle name="Komma 3 4 3 2 2 2" xfId="1235" xr:uid="{00000000-0005-0000-0000-0000B8000000}"/>
    <cellStyle name="Komma 3 4 3 2 2 2 2" xfId="2771" xr:uid="{00000000-0005-0000-0000-0000B8000000}"/>
    <cellStyle name="Komma 3 4 3 2 2 3" xfId="2003" xr:uid="{00000000-0005-0000-0000-0000B8000000}"/>
    <cellStyle name="Komma 3 4 3 2 3" xfId="723" xr:uid="{00000000-0005-0000-0000-0000B8000000}"/>
    <cellStyle name="Komma 3 4 3 2 3 2" xfId="1491" xr:uid="{00000000-0005-0000-0000-0000B8000000}"/>
    <cellStyle name="Komma 3 4 3 2 3 2 2" xfId="3027" xr:uid="{00000000-0005-0000-0000-0000B8000000}"/>
    <cellStyle name="Komma 3 4 3 2 3 3" xfId="2259" xr:uid="{00000000-0005-0000-0000-0000B8000000}"/>
    <cellStyle name="Komma 3 4 3 2 4" xfId="979" xr:uid="{00000000-0005-0000-0000-000030000000}"/>
    <cellStyle name="Komma 3 4 3 2 4 2" xfId="2515" xr:uid="{00000000-0005-0000-0000-000030000000}"/>
    <cellStyle name="Komma 3 4 3 2 5" xfId="1747" xr:uid="{00000000-0005-0000-0000-000030000000}"/>
    <cellStyle name="Komma 3 4 3 3" xfId="339" xr:uid="{00000000-0005-0000-0000-0000B7000000}"/>
    <cellStyle name="Komma 3 4 3 3 2" xfId="1107" xr:uid="{00000000-0005-0000-0000-0000B7000000}"/>
    <cellStyle name="Komma 3 4 3 3 2 2" xfId="2643" xr:uid="{00000000-0005-0000-0000-0000B7000000}"/>
    <cellStyle name="Komma 3 4 3 3 3" xfId="1875" xr:uid="{00000000-0005-0000-0000-0000B7000000}"/>
    <cellStyle name="Komma 3 4 3 4" xfId="595" xr:uid="{00000000-0005-0000-0000-0000B7000000}"/>
    <cellStyle name="Komma 3 4 3 4 2" xfId="1363" xr:uid="{00000000-0005-0000-0000-0000B7000000}"/>
    <cellStyle name="Komma 3 4 3 4 2 2" xfId="2899" xr:uid="{00000000-0005-0000-0000-0000B7000000}"/>
    <cellStyle name="Komma 3 4 3 4 3" xfId="2131" xr:uid="{00000000-0005-0000-0000-0000B7000000}"/>
    <cellStyle name="Komma 3 4 3 5" xfId="851" xr:uid="{00000000-0005-0000-0000-000030000000}"/>
    <cellStyle name="Komma 3 4 3 5 2" xfId="2387" xr:uid="{00000000-0005-0000-0000-000030000000}"/>
    <cellStyle name="Komma 3 4 3 6" xfId="1619" xr:uid="{00000000-0005-0000-0000-000030000000}"/>
    <cellStyle name="Komma 3 4 4" xfId="147" xr:uid="{00000000-0005-0000-0000-000030000000}"/>
    <cellStyle name="Komma 3 4 4 2" xfId="403" xr:uid="{00000000-0005-0000-0000-0000B9000000}"/>
    <cellStyle name="Komma 3 4 4 2 2" xfId="1171" xr:uid="{00000000-0005-0000-0000-0000B9000000}"/>
    <cellStyle name="Komma 3 4 4 2 2 2" xfId="2707" xr:uid="{00000000-0005-0000-0000-0000B9000000}"/>
    <cellStyle name="Komma 3 4 4 2 3" xfId="1939" xr:uid="{00000000-0005-0000-0000-0000B9000000}"/>
    <cellStyle name="Komma 3 4 4 3" xfId="659" xr:uid="{00000000-0005-0000-0000-0000B9000000}"/>
    <cellStyle name="Komma 3 4 4 3 2" xfId="1427" xr:uid="{00000000-0005-0000-0000-0000B9000000}"/>
    <cellStyle name="Komma 3 4 4 3 2 2" xfId="2963" xr:uid="{00000000-0005-0000-0000-0000B9000000}"/>
    <cellStyle name="Komma 3 4 4 3 3" xfId="2195" xr:uid="{00000000-0005-0000-0000-0000B9000000}"/>
    <cellStyle name="Komma 3 4 4 4" xfId="915" xr:uid="{00000000-0005-0000-0000-000030000000}"/>
    <cellStyle name="Komma 3 4 4 4 2" xfId="2451" xr:uid="{00000000-0005-0000-0000-000030000000}"/>
    <cellStyle name="Komma 3 4 4 5" xfId="1683" xr:uid="{00000000-0005-0000-0000-000030000000}"/>
    <cellStyle name="Komma 3 4 5" xfId="275" xr:uid="{00000000-0005-0000-0000-0000B2000000}"/>
    <cellStyle name="Komma 3 4 5 2" xfId="1043" xr:uid="{00000000-0005-0000-0000-0000B2000000}"/>
    <cellStyle name="Komma 3 4 5 2 2" xfId="2579" xr:uid="{00000000-0005-0000-0000-0000B2000000}"/>
    <cellStyle name="Komma 3 4 5 3" xfId="1811" xr:uid="{00000000-0005-0000-0000-0000B2000000}"/>
    <cellStyle name="Komma 3 4 6" xfId="531" xr:uid="{00000000-0005-0000-0000-0000B2000000}"/>
    <cellStyle name="Komma 3 4 6 2" xfId="1299" xr:uid="{00000000-0005-0000-0000-0000B2000000}"/>
    <cellStyle name="Komma 3 4 6 2 2" xfId="2835" xr:uid="{00000000-0005-0000-0000-0000B2000000}"/>
    <cellStyle name="Komma 3 4 6 3" xfId="2067" xr:uid="{00000000-0005-0000-0000-0000B2000000}"/>
    <cellStyle name="Komma 3 4 7" xfId="787" xr:uid="{00000000-0005-0000-0000-000030000000}"/>
    <cellStyle name="Komma 3 4 7 2" xfId="2323" xr:uid="{00000000-0005-0000-0000-000030000000}"/>
    <cellStyle name="Komma 3 4 8" xfId="1555" xr:uid="{00000000-0005-0000-0000-000030000000}"/>
    <cellStyle name="Komma 3 5" xfId="35" xr:uid="{00000000-0005-0000-0000-000011000000}"/>
    <cellStyle name="Komma 3 5 2" xfId="99" xr:uid="{00000000-0005-0000-0000-000011000000}"/>
    <cellStyle name="Komma 3 5 2 2" xfId="227" xr:uid="{00000000-0005-0000-0000-000011000000}"/>
    <cellStyle name="Komma 3 5 2 2 2" xfId="483" xr:uid="{00000000-0005-0000-0000-0000BC000000}"/>
    <cellStyle name="Komma 3 5 2 2 2 2" xfId="1251" xr:uid="{00000000-0005-0000-0000-0000BC000000}"/>
    <cellStyle name="Komma 3 5 2 2 2 2 2" xfId="2787" xr:uid="{00000000-0005-0000-0000-0000BC000000}"/>
    <cellStyle name="Komma 3 5 2 2 2 3" xfId="2019" xr:uid="{00000000-0005-0000-0000-0000BC000000}"/>
    <cellStyle name="Komma 3 5 2 2 3" xfId="739" xr:uid="{00000000-0005-0000-0000-0000BC000000}"/>
    <cellStyle name="Komma 3 5 2 2 3 2" xfId="1507" xr:uid="{00000000-0005-0000-0000-0000BC000000}"/>
    <cellStyle name="Komma 3 5 2 2 3 2 2" xfId="3043" xr:uid="{00000000-0005-0000-0000-0000BC000000}"/>
    <cellStyle name="Komma 3 5 2 2 3 3" xfId="2275" xr:uid="{00000000-0005-0000-0000-0000BC000000}"/>
    <cellStyle name="Komma 3 5 2 2 4" xfId="995" xr:uid="{00000000-0005-0000-0000-000011000000}"/>
    <cellStyle name="Komma 3 5 2 2 4 2" xfId="2531" xr:uid="{00000000-0005-0000-0000-000011000000}"/>
    <cellStyle name="Komma 3 5 2 2 5" xfId="1763" xr:uid="{00000000-0005-0000-0000-000011000000}"/>
    <cellStyle name="Komma 3 5 2 3" xfId="355" xr:uid="{00000000-0005-0000-0000-0000BB000000}"/>
    <cellStyle name="Komma 3 5 2 3 2" xfId="1123" xr:uid="{00000000-0005-0000-0000-0000BB000000}"/>
    <cellStyle name="Komma 3 5 2 3 2 2" xfId="2659" xr:uid="{00000000-0005-0000-0000-0000BB000000}"/>
    <cellStyle name="Komma 3 5 2 3 3" xfId="1891" xr:uid="{00000000-0005-0000-0000-0000BB000000}"/>
    <cellStyle name="Komma 3 5 2 4" xfId="611" xr:uid="{00000000-0005-0000-0000-0000BB000000}"/>
    <cellStyle name="Komma 3 5 2 4 2" xfId="1379" xr:uid="{00000000-0005-0000-0000-0000BB000000}"/>
    <cellStyle name="Komma 3 5 2 4 2 2" xfId="2915" xr:uid="{00000000-0005-0000-0000-0000BB000000}"/>
    <cellStyle name="Komma 3 5 2 4 3" xfId="2147" xr:uid="{00000000-0005-0000-0000-0000BB000000}"/>
    <cellStyle name="Komma 3 5 2 5" xfId="867" xr:uid="{00000000-0005-0000-0000-000011000000}"/>
    <cellStyle name="Komma 3 5 2 5 2" xfId="2403" xr:uid="{00000000-0005-0000-0000-000011000000}"/>
    <cellStyle name="Komma 3 5 2 6" xfId="1635" xr:uid="{00000000-0005-0000-0000-000011000000}"/>
    <cellStyle name="Komma 3 5 3" xfId="163" xr:uid="{00000000-0005-0000-0000-000011000000}"/>
    <cellStyle name="Komma 3 5 3 2" xfId="419" xr:uid="{00000000-0005-0000-0000-0000BD000000}"/>
    <cellStyle name="Komma 3 5 3 2 2" xfId="1187" xr:uid="{00000000-0005-0000-0000-0000BD000000}"/>
    <cellStyle name="Komma 3 5 3 2 2 2" xfId="2723" xr:uid="{00000000-0005-0000-0000-0000BD000000}"/>
    <cellStyle name="Komma 3 5 3 2 3" xfId="1955" xr:uid="{00000000-0005-0000-0000-0000BD000000}"/>
    <cellStyle name="Komma 3 5 3 3" xfId="675" xr:uid="{00000000-0005-0000-0000-0000BD000000}"/>
    <cellStyle name="Komma 3 5 3 3 2" xfId="1443" xr:uid="{00000000-0005-0000-0000-0000BD000000}"/>
    <cellStyle name="Komma 3 5 3 3 2 2" xfId="2979" xr:uid="{00000000-0005-0000-0000-0000BD000000}"/>
    <cellStyle name="Komma 3 5 3 3 3" xfId="2211" xr:uid="{00000000-0005-0000-0000-0000BD000000}"/>
    <cellStyle name="Komma 3 5 3 4" xfId="931" xr:uid="{00000000-0005-0000-0000-000011000000}"/>
    <cellStyle name="Komma 3 5 3 4 2" xfId="2467" xr:uid="{00000000-0005-0000-0000-000011000000}"/>
    <cellStyle name="Komma 3 5 3 5" xfId="1699" xr:uid="{00000000-0005-0000-0000-000011000000}"/>
    <cellStyle name="Komma 3 5 4" xfId="291" xr:uid="{00000000-0005-0000-0000-0000BA000000}"/>
    <cellStyle name="Komma 3 5 4 2" xfId="1059" xr:uid="{00000000-0005-0000-0000-0000BA000000}"/>
    <cellStyle name="Komma 3 5 4 2 2" xfId="2595" xr:uid="{00000000-0005-0000-0000-0000BA000000}"/>
    <cellStyle name="Komma 3 5 4 3" xfId="1827" xr:uid="{00000000-0005-0000-0000-0000BA000000}"/>
    <cellStyle name="Komma 3 5 5" xfId="547" xr:uid="{00000000-0005-0000-0000-0000BA000000}"/>
    <cellStyle name="Komma 3 5 5 2" xfId="1315" xr:uid="{00000000-0005-0000-0000-0000BA000000}"/>
    <cellStyle name="Komma 3 5 5 2 2" xfId="2851" xr:uid="{00000000-0005-0000-0000-0000BA000000}"/>
    <cellStyle name="Komma 3 5 5 3" xfId="2083" xr:uid="{00000000-0005-0000-0000-0000BA000000}"/>
    <cellStyle name="Komma 3 5 6" xfId="803" xr:uid="{00000000-0005-0000-0000-000011000000}"/>
    <cellStyle name="Komma 3 5 6 2" xfId="2339" xr:uid="{00000000-0005-0000-0000-000011000000}"/>
    <cellStyle name="Komma 3 5 7" xfId="1571" xr:uid="{00000000-0005-0000-0000-00001100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BF000000}"/>
    <cellStyle name="Komma 3 6 2 2 2" xfId="1219" xr:uid="{00000000-0005-0000-0000-0000BF000000}"/>
    <cellStyle name="Komma 3 6 2 2 2 2" xfId="2755" xr:uid="{00000000-0005-0000-0000-0000BF000000}"/>
    <cellStyle name="Komma 3 6 2 2 3" xfId="1987" xr:uid="{00000000-0005-0000-0000-0000BF000000}"/>
    <cellStyle name="Komma 3 6 2 3" xfId="707" xr:uid="{00000000-0005-0000-0000-0000BF000000}"/>
    <cellStyle name="Komma 3 6 2 3 2" xfId="1475" xr:uid="{00000000-0005-0000-0000-0000BF000000}"/>
    <cellStyle name="Komma 3 6 2 3 2 2" xfId="3011" xr:uid="{00000000-0005-0000-0000-0000BF000000}"/>
    <cellStyle name="Komma 3 6 2 3 3" xfId="2243" xr:uid="{00000000-0005-0000-0000-0000BF000000}"/>
    <cellStyle name="Komma 3 6 2 4" xfId="963" xr:uid="{00000000-0005-0000-0000-000030000000}"/>
    <cellStyle name="Komma 3 6 2 4 2" xfId="2499" xr:uid="{00000000-0005-0000-0000-000030000000}"/>
    <cellStyle name="Komma 3 6 2 5" xfId="1731" xr:uid="{00000000-0005-0000-0000-000030000000}"/>
    <cellStyle name="Komma 3 6 3" xfId="323" xr:uid="{00000000-0005-0000-0000-0000BE000000}"/>
    <cellStyle name="Komma 3 6 3 2" xfId="1091" xr:uid="{00000000-0005-0000-0000-0000BE000000}"/>
    <cellStyle name="Komma 3 6 3 2 2" xfId="2627" xr:uid="{00000000-0005-0000-0000-0000BE000000}"/>
    <cellStyle name="Komma 3 6 3 3" xfId="1859" xr:uid="{00000000-0005-0000-0000-0000BE000000}"/>
    <cellStyle name="Komma 3 6 4" xfId="579" xr:uid="{00000000-0005-0000-0000-0000BE000000}"/>
    <cellStyle name="Komma 3 6 4 2" xfId="1347" xr:uid="{00000000-0005-0000-0000-0000BE000000}"/>
    <cellStyle name="Komma 3 6 4 2 2" xfId="2883" xr:uid="{00000000-0005-0000-0000-0000BE000000}"/>
    <cellStyle name="Komma 3 6 4 3" xfId="2115" xr:uid="{00000000-0005-0000-0000-0000BE000000}"/>
    <cellStyle name="Komma 3 6 5" xfId="835" xr:uid="{00000000-0005-0000-0000-000030000000}"/>
    <cellStyle name="Komma 3 6 5 2" xfId="2371" xr:uid="{00000000-0005-0000-0000-000030000000}"/>
    <cellStyle name="Komma 3 6 6" xfId="1603" xr:uid="{00000000-0005-0000-0000-000030000000}"/>
    <cellStyle name="Komma 3 7" xfId="131" xr:uid="{00000000-0005-0000-0000-000030000000}"/>
    <cellStyle name="Komma 3 7 2" xfId="387" xr:uid="{00000000-0005-0000-0000-0000C0000000}"/>
    <cellStyle name="Komma 3 7 2 2" xfId="1155" xr:uid="{00000000-0005-0000-0000-0000C0000000}"/>
    <cellStyle name="Komma 3 7 2 2 2" xfId="2691" xr:uid="{00000000-0005-0000-0000-0000C0000000}"/>
    <cellStyle name="Komma 3 7 2 3" xfId="1923" xr:uid="{00000000-0005-0000-0000-0000C0000000}"/>
    <cellStyle name="Komma 3 7 3" xfId="643" xr:uid="{00000000-0005-0000-0000-0000C0000000}"/>
    <cellStyle name="Komma 3 7 3 2" xfId="1411" xr:uid="{00000000-0005-0000-0000-0000C0000000}"/>
    <cellStyle name="Komma 3 7 3 2 2" xfId="2947" xr:uid="{00000000-0005-0000-0000-0000C0000000}"/>
    <cellStyle name="Komma 3 7 3 3" xfId="2179" xr:uid="{00000000-0005-0000-0000-0000C0000000}"/>
    <cellStyle name="Komma 3 7 4" xfId="899" xr:uid="{00000000-0005-0000-0000-000030000000}"/>
    <cellStyle name="Komma 3 7 4 2" xfId="2435" xr:uid="{00000000-0005-0000-0000-000030000000}"/>
    <cellStyle name="Komma 3 7 5" xfId="1667" xr:uid="{00000000-0005-0000-0000-000030000000}"/>
    <cellStyle name="Komma 3 8" xfId="259" xr:uid="{00000000-0005-0000-0000-000081000000}"/>
    <cellStyle name="Komma 3 8 2" xfId="1027" xr:uid="{00000000-0005-0000-0000-000081000000}"/>
    <cellStyle name="Komma 3 8 2 2" xfId="2563" xr:uid="{00000000-0005-0000-0000-000081000000}"/>
    <cellStyle name="Komma 3 8 3" xfId="1795" xr:uid="{00000000-0005-0000-0000-000081000000}"/>
    <cellStyle name="Komma 3 9" xfId="515" xr:uid="{00000000-0005-0000-0000-000081000000}"/>
    <cellStyle name="Komma 3 9 2" xfId="1283" xr:uid="{00000000-0005-0000-0000-000081000000}"/>
    <cellStyle name="Komma 3 9 2 2" xfId="2819" xr:uid="{00000000-0005-0000-0000-000081000000}"/>
    <cellStyle name="Komma 3 9 3" xfId="2051" xr:uid="{00000000-0005-0000-0000-000081000000}"/>
    <cellStyle name="Komma 4" xfId="5" xr:uid="{00000000-0005-0000-0000-000032000000}"/>
    <cellStyle name="Komma 4 10" xfId="1541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1B000000}"/>
    <cellStyle name="Komma 4 2 2 2 2" xfId="125" xr:uid="{00000000-0005-0000-0000-00001B000000}"/>
    <cellStyle name="Komma 4 2 2 2 2 2" xfId="253" xr:uid="{00000000-0005-0000-0000-00001B000000}"/>
    <cellStyle name="Komma 4 2 2 2 2 2 2" xfId="509" xr:uid="{00000000-0005-0000-0000-0000C6000000}"/>
    <cellStyle name="Komma 4 2 2 2 2 2 2 2" xfId="1277" xr:uid="{00000000-0005-0000-0000-0000C6000000}"/>
    <cellStyle name="Komma 4 2 2 2 2 2 2 2 2" xfId="2813" xr:uid="{00000000-0005-0000-0000-0000C6000000}"/>
    <cellStyle name="Komma 4 2 2 2 2 2 2 3" xfId="2045" xr:uid="{00000000-0005-0000-0000-0000C6000000}"/>
    <cellStyle name="Komma 4 2 2 2 2 2 3" xfId="765" xr:uid="{00000000-0005-0000-0000-0000C6000000}"/>
    <cellStyle name="Komma 4 2 2 2 2 2 3 2" xfId="1533" xr:uid="{00000000-0005-0000-0000-0000C6000000}"/>
    <cellStyle name="Komma 4 2 2 2 2 2 3 2 2" xfId="3069" xr:uid="{00000000-0005-0000-0000-0000C6000000}"/>
    <cellStyle name="Komma 4 2 2 2 2 2 3 3" xfId="2301" xr:uid="{00000000-0005-0000-0000-0000C6000000}"/>
    <cellStyle name="Komma 4 2 2 2 2 2 4" xfId="1021" xr:uid="{00000000-0005-0000-0000-00001B000000}"/>
    <cellStyle name="Komma 4 2 2 2 2 2 4 2" xfId="2557" xr:uid="{00000000-0005-0000-0000-00001B000000}"/>
    <cellStyle name="Komma 4 2 2 2 2 2 5" xfId="1789" xr:uid="{00000000-0005-0000-0000-00001B000000}"/>
    <cellStyle name="Komma 4 2 2 2 2 3" xfId="381" xr:uid="{00000000-0005-0000-0000-0000C5000000}"/>
    <cellStyle name="Komma 4 2 2 2 2 3 2" xfId="1149" xr:uid="{00000000-0005-0000-0000-0000C5000000}"/>
    <cellStyle name="Komma 4 2 2 2 2 3 2 2" xfId="2685" xr:uid="{00000000-0005-0000-0000-0000C5000000}"/>
    <cellStyle name="Komma 4 2 2 2 2 3 3" xfId="1917" xr:uid="{00000000-0005-0000-0000-0000C5000000}"/>
    <cellStyle name="Komma 4 2 2 2 2 4" xfId="637" xr:uid="{00000000-0005-0000-0000-0000C5000000}"/>
    <cellStyle name="Komma 4 2 2 2 2 4 2" xfId="1405" xr:uid="{00000000-0005-0000-0000-0000C5000000}"/>
    <cellStyle name="Komma 4 2 2 2 2 4 2 2" xfId="2941" xr:uid="{00000000-0005-0000-0000-0000C5000000}"/>
    <cellStyle name="Komma 4 2 2 2 2 4 3" xfId="2173" xr:uid="{00000000-0005-0000-0000-0000C5000000}"/>
    <cellStyle name="Komma 4 2 2 2 2 5" xfId="893" xr:uid="{00000000-0005-0000-0000-00001B000000}"/>
    <cellStyle name="Komma 4 2 2 2 2 5 2" xfId="2429" xr:uid="{00000000-0005-0000-0000-00001B000000}"/>
    <cellStyle name="Komma 4 2 2 2 2 6" xfId="1661" xr:uid="{00000000-0005-0000-0000-00001B000000}"/>
    <cellStyle name="Komma 4 2 2 2 3" xfId="189" xr:uid="{00000000-0005-0000-0000-00001B000000}"/>
    <cellStyle name="Komma 4 2 2 2 3 2" xfId="445" xr:uid="{00000000-0005-0000-0000-0000C7000000}"/>
    <cellStyle name="Komma 4 2 2 2 3 2 2" xfId="1213" xr:uid="{00000000-0005-0000-0000-0000C7000000}"/>
    <cellStyle name="Komma 4 2 2 2 3 2 2 2" xfId="2749" xr:uid="{00000000-0005-0000-0000-0000C7000000}"/>
    <cellStyle name="Komma 4 2 2 2 3 2 3" xfId="1981" xr:uid="{00000000-0005-0000-0000-0000C7000000}"/>
    <cellStyle name="Komma 4 2 2 2 3 3" xfId="701" xr:uid="{00000000-0005-0000-0000-0000C7000000}"/>
    <cellStyle name="Komma 4 2 2 2 3 3 2" xfId="1469" xr:uid="{00000000-0005-0000-0000-0000C7000000}"/>
    <cellStyle name="Komma 4 2 2 2 3 3 2 2" xfId="3005" xr:uid="{00000000-0005-0000-0000-0000C7000000}"/>
    <cellStyle name="Komma 4 2 2 2 3 3 3" xfId="2237" xr:uid="{00000000-0005-0000-0000-0000C7000000}"/>
    <cellStyle name="Komma 4 2 2 2 3 4" xfId="957" xr:uid="{00000000-0005-0000-0000-00001B000000}"/>
    <cellStyle name="Komma 4 2 2 2 3 4 2" xfId="2493" xr:uid="{00000000-0005-0000-0000-00001B000000}"/>
    <cellStyle name="Komma 4 2 2 2 3 5" xfId="1725" xr:uid="{00000000-0005-0000-0000-00001B000000}"/>
    <cellStyle name="Komma 4 2 2 2 4" xfId="317" xr:uid="{00000000-0005-0000-0000-0000C4000000}"/>
    <cellStyle name="Komma 4 2 2 2 4 2" xfId="1085" xr:uid="{00000000-0005-0000-0000-0000C4000000}"/>
    <cellStyle name="Komma 4 2 2 2 4 2 2" xfId="2621" xr:uid="{00000000-0005-0000-0000-0000C4000000}"/>
    <cellStyle name="Komma 4 2 2 2 4 3" xfId="1853" xr:uid="{00000000-0005-0000-0000-0000C4000000}"/>
    <cellStyle name="Komma 4 2 2 2 5" xfId="573" xr:uid="{00000000-0005-0000-0000-0000C4000000}"/>
    <cellStyle name="Komma 4 2 2 2 5 2" xfId="1341" xr:uid="{00000000-0005-0000-0000-0000C4000000}"/>
    <cellStyle name="Komma 4 2 2 2 5 2 2" xfId="2877" xr:uid="{00000000-0005-0000-0000-0000C4000000}"/>
    <cellStyle name="Komma 4 2 2 2 5 3" xfId="2109" xr:uid="{00000000-0005-0000-0000-0000C4000000}"/>
    <cellStyle name="Komma 4 2 2 2 6" xfId="829" xr:uid="{00000000-0005-0000-0000-00001B000000}"/>
    <cellStyle name="Komma 4 2 2 2 6 2" xfId="2365" xr:uid="{00000000-0005-0000-0000-00001B000000}"/>
    <cellStyle name="Komma 4 2 2 2 7" xfId="1597" xr:uid="{00000000-0005-0000-0000-00001B000000}"/>
    <cellStyle name="Komma 4 2 2 3" xfId="93" xr:uid="{00000000-0005-0000-0000-000032000000}"/>
    <cellStyle name="Komma 4 2 2 3 2" xfId="221" xr:uid="{00000000-0005-0000-0000-000032000000}"/>
    <cellStyle name="Komma 4 2 2 3 2 2" xfId="477" xr:uid="{00000000-0005-0000-0000-0000C9000000}"/>
    <cellStyle name="Komma 4 2 2 3 2 2 2" xfId="1245" xr:uid="{00000000-0005-0000-0000-0000C9000000}"/>
    <cellStyle name="Komma 4 2 2 3 2 2 2 2" xfId="2781" xr:uid="{00000000-0005-0000-0000-0000C9000000}"/>
    <cellStyle name="Komma 4 2 2 3 2 2 3" xfId="2013" xr:uid="{00000000-0005-0000-0000-0000C9000000}"/>
    <cellStyle name="Komma 4 2 2 3 2 3" xfId="733" xr:uid="{00000000-0005-0000-0000-0000C9000000}"/>
    <cellStyle name="Komma 4 2 2 3 2 3 2" xfId="1501" xr:uid="{00000000-0005-0000-0000-0000C9000000}"/>
    <cellStyle name="Komma 4 2 2 3 2 3 2 2" xfId="3037" xr:uid="{00000000-0005-0000-0000-0000C9000000}"/>
    <cellStyle name="Komma 4 2 2 3 2 3 3" xfId="2269" xr:uid="{00000000-0005-0000-0000-0000C9000000}"/>
    <cellStyle name="Komma 4 2 2 3 2 4" xfId="989" xr:uid="{00000000-0005-0000-0000-000032000000}"/>
    <cellStyle name="Komma 4 2 2 3 2 4 2" xfId="2525" xr:uid="{00000000-0005-0000-0000-000032000000}"/>
    <cellStyle name="Komma 4 2 2 3 2 5" xfId="1757" xr:uid="{00000000-0005-0000-0000-000032000000}"/>
    <cellStyle name="Komma 4 2 2 3 3" xfId="349" xr:uid="{00000000-0005-0000-0000-0000C8000000}"/>
    <cellStyle name="Komma 4 2 2 3 3 2" xfId="1117" xr:uid="{00000000-0005-0000-0000-0000C8000000}"/>
    <cellStyle name="Komma 4 2 2 3 3 2 2" xfId="2653" xr:uid="{00000000-0005-0000-0000-0000C8000000}"/>
    <cellStyle name="Komma 4 2 2 3 3 3" xfId="1885" xr:uid="{00000000-0005-0000-0000-0000C8000000}"/>
    <cellStyle name="Komma 4 2 2 3 4" xfId="605" xr:uid="{00000000-0005-0000-0000-0000C8000000}"/>
    <cellStyle name="Komma 4 2 2 3 4 2" xfId="1373" xr:uid="{00000000-0005-0000-0000-0000C8000000}"/>
    <cellStyle name="Komma 4 2 2 3 4 2 2" xfId="2909" xr:uid="{00000000-0005-0000-0000-0000C8000000}"/>
    <cellStyle name="Komma 4 2 2 3 4 3" xfId="2141" xr:uid="{00000000-0005-0000-0000-0000C8000000}"/>
    <cellStyle name="Komma 4 2 2 3 5" xfId="861" xr:uid="{00000000-0005-0000-0000-000032000000}"/>
    <cellStyle name="Komma 4 2 2 3 5 2" xfId="2397" xr:uid="{00000000-0005-0000-0000-000032000000}"/>
    <cellStyle name="Komma 4 2 2 3 6" xfId="1629" xr:uid="{00000000-0005-0000-0000-000032000000}"/>
    <cellStyle name="Komma 4 2 2 4" xfId="157" xr:uid="{00000000-0005-0000-0000-000032000000}"/>
    <cellStyle name="Komma 4 2 2 4 2" xfId="413" xr:uid="{00000000-0005-0000-0000-0000CA000000}"/>
    <cellStyle name="Komma 4 2 2 4 2 2" xfId="1181" xr:uid="{00000000-0005-0000-0000-0000CA000000}"/>
    <cellStyle name="Komma 4 2 2 4 2 2 2" xfId="2717" xr:uid="{00000000-0005-0000-0000-0000CA000000}"/>
    <cellStyle name="Komma 4 2 2 4 2 3" xfId="1949" xr:uid="{00000000-0005-0000-0000-0000CA000000}"/>
    <cellStyle name="Komma 4 2 2 4 3" xfId="669" xr:uid="{00000000-0005-0000-0000-0000CA000000}"/>
    <cellStyle name="Komma 4 2 2 4 3 2" xfId="1437" xr:uid="{00000000-0005-0000-0000-0000CA000000}"/>
    <cellStyle name="Komma 4 2 2 4 3 2 2" xfId="2973" xr:uid="{00000000-0005-0000-0000-0000CA000000}"/>
    <cellStyle name="Komma 4 2 2 4 3 3" xfId="2205" xr:uid="{00000000-0005-0000-0000-0000CA000000}"/>
    <cellStyle name="Komma 4 2 2 4 4" xfId="925" xr:uid="{00000000-0005-0000-0000-000032000000}"/>
    <cellStyle name="Komma 4 2 2 4 4 2" xfId="2461" xr:uid="{00000000-0005-0000-0000-000032000000}"/>
    <cellStyle name="Komma 4 2 2 4 5" xfId="1693" xr:uid="{00000000-0005-0000-0000-000032000000}"/>
    <cellStyle name="Komma 4 2 2 5" xfId="285" xr:uid="{00000000-0005-0000-0000-0000C3000000}"/>
    <cellStyle name="Komma 4 2 2 5 2" xfId="1053" xr:uid="{00000000-0005-0000-0000-0000C3000000}"/>
    <cellStyle name="Komma 4 2 2 5 2 2" xfId="2589" xr:uid="{00000000-0005-0000-0000-0000C3000000}"/>
    <cellStyle name="Komma 4 2 2 5 3" xfId="1821" xr:uid="{00000000-0005-0000-0000-0000C3000000}"/>
    <cellStyle name="Komma 4 2 2 6" xfId="541" xr:uid="{00000000-0005-0000-0000-0000C3000000}"/>
    <cellStyle name="Komma 4 2 2 6 2" xfId="1309" xr:uid="{00000000-0005-0000-0000-0000C3000000}"/>
    <cellStyle name="Komma 4 2 2 6 2 2" xfId="2845" xr:uid="{00000000-0005-0000-0000-0000C3000000}"/>
    <cellStyle name="Komma 4 2 2 6 3" xfId="2077" xr:uid="{00000000-0005-0000-0000-0000C3000000}"/>
    <cellStyle name="Komma 4 2 2 7" xfId="797" xr:uid="{00000000-0005-0000-0000-000032000000}"/>
    <cellStyle name="Komma 4 2 2 7 2" xfId="2333" xr:uid="{00000000-0005-0000-0000-000032000000}"/>
    <cellStyle name="Komma 4 2 2 8" xfId="1565" xr:uid="{00000000-0005-0000-0000-000032000000}"/>
    <cellStyle name="Komma 4 2 3" xfId="45" xr:uid="{00000000-0005-0000-0000-00001A000000}"/>
    <cellStyle name="Komma 4 2 3 2" xfId="109" xr:uid="{00000000-0005-0000-0000-00001A000000}"/>
    <cellStyle name="Komma 4 2 3 2 2" xfId="237" xr:uid="{00000000-0005-0000-0000-00001A000000}"/>
    <cellStyle name="Komma 4 2 3 2 2 2" xfId="493" xr:uid="{00000000-0005-0000-0000-0000CD000000}"/>
    <cellStyle name="Komma 4 2 3 2 2 2 2" xfId="1261" xr:uid="{00000000-0005-0000-0000-0000CD000000}"/>
    <cellStyle name="Komma 4 2 3 2 2 2 2 2" xfId="2797" xr:uid="{00000000-0005-0000-0000-0000CD000000}"/>
    <cellStyle name="Komma 4 2 3 2 2 2 3" xfId="2029" xr:uid="{00000000-0005-0000-0000-0000CD000000}"/>
    <cellStyle name="Komma 4 2 3 2 2 3" xfId="749" xr:uid="{00000000-0005-0000-0000-0000CD000000}"/>
    <cellStyle name="Komma 4 2 3 2 2 3 2" xfId="1517" xr:uid="{00000000-0005-0000-0000-0000CD000000}"/>
    <cellStyle name="Komma 4 2 3 2 2 3 2 2" xfId="3053" xr:uid="{00000000-0005-0000-0000-0000CD000000}"/>
    <cellStyle name="Komma 4 2 3 2 2 3 3" xfId="2285" xr:uid="{00000000-0005-0000-0000-0000CD000000}"/>
    <cellStyle name="Komma 4 2 3 2 2 4" xfId="1005" xr:uid="{00000000-0005-0000-0000-00001A000000}"/>
    <cellStyle name="Komma 4 2 3 2 2 4 2" xfId="2541" xr:uid="{00000000-0005-0000-0000-00001A000000}"/>
    <cellStyle name="Komma 4 2 3 2 2 5" xfId="1773" xr:uid="{00000000-0005-0000-0000-00001A000000}"/>
    <cellStyle name="Komma 4 2 3 2 3" xfId="365" xr:uid="{00000000-0005-0000-0000-0000CC000000}"/>
    <cellStyle name="Komma 4 2 3 2 3 2" xfId="1133" xr:uid="{00000000-0005-0000-0000-0000CC000000}"/>
    <cellStyle name="Komma 4 2 3 2 3 2 2" xfId="2669" xr:uid="{00000000-0005-0000-0000-0000CC000000}"/>
    <cellStyle name="Komma 4 2 3 2 3 3" xfId="1901" xr:uid="{00000000-0005-0000-0000-0000CC000000}"/>
    <cellStyle name="Komma 4 2 3 2 4" xfId="621" xr:uid="{00000000-0005-0000-0000-0000CC000000}"/>
    <cellStyle name="Komma 4 2 3 2 4 2" xfId="1389" xr:uid="{00000000-0005-0000-0000-0000CC000000}"/>
    <cellStyle name="Komma 4 2 3 2 4 2 2" xfId="2925" xr:uid="{00000000-0005-0000-0000-0000CC000000}"/>
    <cellStyle name="Komma 4 2 3 2 4 3" xfId="2157" xr:uid="{00000000-0005-0000-0000-0000CC000000}"/>
    <cellStyle name="Komma 4 2 3 2 5" xfId="877" xr:uid="{00000000-0005-0000-0000-00001A000000}"/>
    <cellStyle name="Komma 4 2 3 2 5 2" xfId="2413" xr:uid="{00000000-0005-0000-0000-00001A000000}"/>
    <cellStyle name="Komma 4 2 3 2 6" xfId="1645" xr:uid="{00000000-0005-0000-0000-00001A000000}"/>
    <cellStyle name="Komma 4 2 3 3" xfId="173" xr:uid="{00000000-0005-0000-0000-00001A000000}"/>
    <cellStyle name="Komma 4 2 3 3 2" xfId="429" xr:uid="{00000000-0005-0000-0000-0000CE000000}"/>
    <cellStyle name="Komma 4 2 3 3 2 2" xfId="1197" xr:uid="{00000000-0005-0000-0000-0000CE000000}"/>
    <cellStyle name="Komma 4 2 3 3 2 2 2" xfId="2733" xr:uid="{00000000-0005-0000-0000-0000CE000000}"/>
    <cellStyle name="Komma 4 2 3 3 2 3" xfId="1965" xr:uid="{00000000-0005-0000-0000-0000CE000000}"/>
    <cellStyle name="Komma 4 2 3 3 3" xfId="685" xr:uid="{00000000-0005-0000-0000-0000CE000000}"/>
    <cellStyle name="Komma 4 2 3 3 3 2" xfId="1453" xr:uid="{00000000-0005-0000-0000-0000CE000000}"/>
    <cellStyle name="Komma 4 2 3 3 3 2 2" xfId="2989" xr:uid="{00000000-0005-0000-0000-0000CE000000}"/>
    <cellStyle name="Komma 4 2 3 3 3 3" xfId="2221" xr:uid="{00000000-0005-0000-0000-0000CE000000}"/>
    <cellStyle name="Komma 4 2 3 3 4" xfId="941" xr:uid="{00000000-0005-0000-0000-00001A000000}"/>
    <cellStyle name="Komma 4 2 3 3 4 2" xfId="2477" xr:uid="{00000000-0005-0000-0000-00001A000000}"/>
    <cellStyle name="Komma 4 2 3 3 5" xfId="1709" xr:uid="{00000000-0005-0000-0000-00001A000000}"/>
    <cellStyle name="Komma 4 2 3 4" xfId="301" xr:uid="{00000000-0005-0000-0000-0000CB000000}"/>
    <cellStyle name="Komma 4 2 3 4 2" xfId="1069" xr:uid="{00000000-0005-0000-0000-0000CB000000}"/>
    <cellStyle name="Komma 4 2 3 4 2 2" xfId="2605" xr:uid="{00000000-0005-0000-0000-0000CB000000}"/>
    <cellStyle name="Komma 4 2 3 4 3" xfId="1837" xr:uid="{00000000-0005-0000-0000-0000CB000000}"/>
    <cellStyle name="Komma 4 2 3 5" xfId="557" xr:uid="{00000000-0005-0000-0000-0000CB000000}"/>
    <cellStyle name="Komma 4 2 3 5 2" xfId="1325" xr:uid="{00000000-0005-0000-0000-0000CB000000}"/>
    <cellStyle name="Komma 4 2 3 5 2 2" xfId="2861" xr:uid="{00000000-0005-0000-0000-0000CB000000}"/>
    <cellStyle name="Komma 4 2 3 5 3" xfId="2093" xr:uid="{00000000-0005-0000-0000-0000CB000000}"/>
    <cellStyle name="Komma 4 2 3 6" xfId="813" xr:uid="{00000000-0005-0000-0000-00001A000000}"/>
    <cellStyle name="Komma 4 2 3 6 2" xfId="2349" xr:uid="{00000000-0005-0000-0000-00001A000000}"/>
    <cellStyle name="Komma 4 2 3 7" xfId="1581" xr:uid="{00000000-0005-0000-0000-00001A000000}"/>
    <cellStyle name="Komma 4 2 4" xfId="77" xr:uid="{00000000-0005-0000-0000-000032000000}"/>
    <cellStyle name="Komma 4 2 4 2" xfId="205" xr:uid="{00000000-0005-0000-0000-000032000000}"/>
    <cellStyle name="Komma 4 2 4 2 2" xfId="461" xr:uid="{00000000-0005-0000-0000-0000D0000000}"/>
    <cellStyle name="Komma 4 2 4 2 2 2" xfId="1229" xr:uid="{00000000-0005-0000-0000-0000D0000000}"/>
    <cellStyle name="Komma 4 2 4 2 2 2 2" xfId="2765" xr:uid="{00000000-0005-0000-0000-0000D0000000}"/>
    <cellStyle name="Komma 4 2 4 2 2 3" xfId="1997" xr:uid="{00000000-0005-0000-0000-0000D0000000}"/>
    <cellStyle name="Komma 4 2 4 2 3" xfId="717" xr:uid="{00000000-0005-0000-0000-0000D0000000}"/>
    <cellStyle name="Komma 4 2 4 2 3 2" xfId="1485" xr:uid="{00000000-0005-0000-0000-0000D0000000}"/>
    <cellStyle name="Komma 4 2 4 2 3 2 2" xfId="3021" xr:uid="{00000000-0005-0000-0000-0000D0000000}"/>
    <cellStyle name="Komma 4 2 4 2 3 3" xfId="2253" xr:uid="{00000000-0005-0000-0000-0000D0000000}"/>
    <cellStyle name="Komma 4 2 4 2 4" xfId="973" xr:uid="{00000000-0005-0000-0000-000032000000}"/>
    <cellStyle name="Komma 4 2 4 2 4 2" xfId="2509" xr:uid="{00000000-0005-0000-0000-000032000000}"/>
    <cellStyle name="Komma 4 2 4 2 5" xfId="1741" xr:uid="{00000000-0005-0000-0000-000032000000}"/>
    <cellStyle name="Komma 4 2 4 3" xfId="333" xr:uid="{00000000-0005-0000-0000-0000CF000000}"/>
    <cellStyle name="Komma 4 2 4 3 2" xfId="1101" xr:uid="{00000000-0005-0000-0000-0000CF000000}"/>
    <cellStyle name="Komma 4 2 4 3 2 2" xfId="2637" xr:uid="{00000000-0005-0000-0000-0000CF000000}"/>
    <cellStyle name="Komma 4 2 4 3 3" xfId="1869" xr:uid="{00000000-0005-0000-0000-0000CF000000}"/>
    <cellStyle name="Komma 4 2 4 4" xfId="589" xr:uid="{00000000-0005-0000-0000-0000CF000000}"/>
    <cellStyle name="Komma 4 2 4 4 2" xfId="1357" xr:uid="{00000000-0005-0000-0000-0000CF000000}"/>
    <cellStyle name="Komma 4 2 4 4 2 2" xfId="2893" xr:uid="{00000000-0005-0000-0000-0000CF000000}"/>
    <cellStyle name="Komma 4 2 4 4 3" xfId="2125" xr:uid="{00000000-0005-0000-0000-0000CF000000}"/>
    <cellStyle name="Komma 4 2 4 5" xfId="845" xr:uid="{00000000-0005-0000-0000-000032000000}"/>
    <cellStyle name="Komma 4 2 4 5 2" xfId="2381" xr:uid="{00000000-0005-0000-0000-000032000000}"/>
    <cellStyle name="Komma 4 2 4 6" xfId="1613" xr:uid="{00000000-0005-0000-0000-000032000000}"/>
    <cellStyle name="Komma 4 2 5" xfId="141" xr:uid="{00000000-0005-0000-0000-000032000000}"/>
    <cellStyle name="Komma 4 2 5 2" xfId="397" xr:uid="{00000000-0005-0000-0000-0000D1000000}"/>
    <cellStyle name="Komma 4 2 5 2 2" xfId="1165" xr:uid="{00000000-0005-0000-0000-0000D1000000}"/>
    <cellStyle name="Komma 4 2 5 2 2 2" xfId="2701" xr:uid="{00000000-0005-0000-0000-0000D1000000}"/>
    <cellStyle name="Komma 4 2 5 2 3" xfId="1933" xr:uid="{00000000-0005-0000-0000-0000D1000000}"/>
    <cellStyle name="Komma 4 2 5 3" xfId="653" xr:uid="{00000000-0005-0000-0000-0000D1000000}"/>
    <cellStyle name="Komma 4 2 5 3 2" xfId="1421" xr:uid="{00000000-0005-0000-0000-0000D1000000}"/>
    <cellStyle name="Komma 4 2 5 3 2 2" xfId="2957" xr:uid="{00000000-0005-0000-0000-0000D1000000}"/>
    <cellStyle name="Komma 4 2 5 3 3" xfId="2189" xr:uid="{00000000-0005-0000-0000-0000D1000000}"/>
    <cellStyle name="Komma 4 2 5 4" xfId="909" xr:uid="{00000000-0005-0000-0000-000032000000}"/>
    <cellStyle name="Komma 4 2 5 4 2" xfId="2445" xr:uid="{00000000-0005-0000-0000-000032000000}"/>
    <cellStyle name="Komma 4 2 5 5" xfId="1677" xr:uid="{00000000-0005-0000-0000-000032000000}"/>
    <cellStyle name="Komma 4 2 6" xfId="269" xr:uid="{00000000-0005-0000-0000-0000C2000000}"/>
    <cellStyle name="Komma 4 2 6 2" xfId="1037" xr:uid="{00000000-0005-0000-0000-0000C2000000}"/>
    <cellStyle name="Komma 4 2 6 2 2" xfId="2573" xr:uid="{00000000-0005-0000-0000-0000C2000000}"/>
    <cellStyle name="Komma 4 2 6 3" xfId="1805" xr:uid="{00000000-0005-0000-0000-0000C2000000}"/>
    <cellStyle name="Komma 4 2 7" xfId="525" xr:uid="{00000000-0005-0000-0000-0000C2000000}"/>
    <cellStyle name="Komma 4 2 7 2" xfId="1293" xr:uid="{00000000-0005-0000-0000-0000C2000000}"/>
    <cellStyle name="Komma 4 2 7 2 2" xfId="2829" xr:uid="{00000000-0005-0000-0000-0000C2000000}"/>
    <cellStyle name="Komma 4 2 7 3" xfId="2061" xr:uid="{00000000-0005-0000-0000-0000C2000000}"/>
    <cellStyle name="Komma 4 2 8" xfId="781" xr:uid="{00000000-0005-0000-0000-000032000000}"/>
    <cellStyle name="Komma 4 2 8 2" xfId="2317" xr:uid="{00000000-0005-0000-0000-000032000000}"/>
    <cellStyle name="Komma 4 2 9" xfId="1549" xr:uid="{00000000-0005-0000-0000-000032000000}"/>
    <cellStyle name="Komma 4 3" xfId="21" xr:uid="{00000000-0005-0000-0000-000032000000}"/>
    <cellStyle name="Komma 4 3 2" xfId="53" xr:uid="{00000000-0005-0000-0000-00001C000000}"/>
    <cellStyle name="Komma 4 3 2 2" xfId="117" xr:uid="{00000000-0005-0000-0000-00001C000000}"/>
    <cellStyle name="Komma 4 3 2 2 2" xfId="245" xr:uid="{00000000-0005-0000-0000-00001C000000}"/>
    <cellStyle name="Komma 4 3 2 2 2 2" xfId="501" xr:uid="{00000000-0005-0000-0000-0000D5000000}"/>
    <cellStyle name="Komma 4 3 2 2 2 2 2" xfId="1269" xr:uid="{00000000-0005-0000-0000-0000D5000000}"/>
    <cellStyle name="Komma 4 3 2 2 2 2 2 2" xfId="2805" xr:uid="{00000000-0005-0000-0000-0000D5000000}"/>
    <cellStyle name="Komma 4 3 2 2 2 2 3" xfId="2037" xr:uid="{00000000-0005-0000-0000-0000D5000000}"/>
    <cellStyle name="Komma 4 3 2 2 2 3" xfId="757" xr:uid="{00000000-0005-0000-0000-0000D5000000}"/>
    <cellStyle name="Komma 4 3 2 2 2 3 2" xfId="1525" xr:uid="{00000000-0005-0000-0000-0000D5000000}"/>
    <cellStyle name="Komma 4 3 2 2 2 3 2 2" xfId="3061" xr:uid="{00000000-0005-0000-0000-0000D5000000}"/>
    <cellStyle name="Komma 4 3 2 2 2 3 3" xfId="2293" xr:uid="{00000000-0005-0000-0000-0000D5000000}"/>
    <cellStyle name="Komma 4 3 2 2 2 4" xfId="1013" xr:uid="{00000000-0005-0000-0000-00001C000000}"/>
    <cellStyle name="Komma 4 3 2 2 2 4 2" xfId="2549" xr:uid="{00000000-0005-0000-0000-00001C000000}"/>
    <cellStyle name="Komma 4 3 2 2 2 5" xfId="1781" xr:uid="{00000000-0005-0000-0000-00001C000000}"/>
    <cellStyle name="Komma 4 3 2 2 3" xfId="373" xr:uid="{00000000-0005-0000-0000-0000D4000000}"/>
    <cellStyle name="Komma 4 3 2 2 3 2" xfId="1141" xr:uid="{00000000-0005-0000-0000-0000D4000000}"/>
    <cellStyle name="Komma 4 3 2 2 3 2 2" xfId="2677" xr:uid="{00000000-0005-0000-0000-0000D4000000}"/>
    <cellStyle name="Komma 4 3 2 2 3 3" xfId="1909" xr:uid="{00000000-0005-0000-0000-0000D4000000}"/>
    <cellStyle name="Komma 4 3 2 2 4" xfId="629" xr:uid="{00000000-0005-0000-0000-0000D4000000}"/>
    <cellStyle name="Komma 4 3 2 2 4 2" xfId="1397" xr:uid="{00000000-0005-0000-0000-0000D4000000}"/>
    <cellStyle name="Komma 4 3 2 2 4 2 2" xfId="2933" xr:uid="{00000000-0005-0000-0000-0000D4000000}"/>
    <cellStyle name="Komma 4 3 2 2 4 3" xfId="2165" xr:uid="{00000000-0005-0000-0000-0000D4000000}"/>
    <cellStyle name="Komma 4 3 2 2 5" xfId="885" xr:uid="{00000000-0005-0000-0000-00001C000000}"/>
    <cellStyle name="Komma 4 3 2 2 5 2" xfId="2421" xr:uid="{00000000-0005-0000-0000-00001C000000}"/>
    <cellStyle name="Komma 4 3 2 2 6" xfId="1653" xr:uid="{00000000-0005-0000-0000-00001C000000}"/>
    <cellStyle name="Komma 4 3 2 3" xfId="181" xr:uid="{00000000-0005-0000-0000-00001C000000}"/>
    <cellStyle name="Komma 4 3 2 3 2" xfId="437" xr:uid="{00000000-0005-0000-0000-0000D6000000}"/>
    <cellStyle name="Komma 4 3 2 3 2 2" xfId="1205" xr:uid="{00000000-0005-0000-0000-0000D6000000}"/>
    <cellStyle name="Komma 4 3 2 3 2 2 2" xfId="2741" xr:uid="{00000000-0005-0000-0000-0000D6000000}"/>
    <cellStyle name="Komma 4 3 2 3 2 3" xfId="1973" xr:uid="{00000000-0005-0000-0000-0000D6000000}"/>
    <cellStyle name="Komma 4 3 2 3 3" xfId="693" xr:uid="{00000000-0005-0000-0000-0000D6000000}"/>
    <cellStyle name="Komma 4 3 2 3 3 2" xfId="1461" xr:uid="{00000000-0005-0000-0000-0000D6000000}"/>
    <cellStyle name="Komma 4 3 2 3 3 2 2" xfId="2997" xr:uid="{00000000-0005-0000-0000-0000D6000000}"/>
    <cellStyle name="Komma 4 3 2 3 3 3" xfId="2229" xr:uid="{00000000-0005-0000-0000-0000D6000000}"/>
    <cellStyle name="Komma 4 3 2 3 4" xfId="949" xr:uid="{00000000-0005-0000-0000-00001C000000}"/>
    <cellStyle name="Komma 4 3 2 3 4 2" xfId="2485" xr:uid="{00000000-0005-0000-0000-00001C000000}"/>
    <cellStyle name="Komma 4 3 2 3 5" xfId="1717" xr:uid="{00000000-0005-0000-0000-00001C000000}"/>
    <cellStyle name="Komma 4 3 2 4" xfId="309" xr:uid="{00000000-0005-0000-0000-0000D3000000}"/>
    <cellStyle name="Komma 4 3 2 4 2" xfId="1077" xr:uid="{00000000-0005-0000-0000-0000D3000000}"/>
    <cellStyle name="Komma 4 3 2 4 2 2" xfId="2613" xr:uid="{00000000-0005-0000-0000-0000D3000000}"/>
    <cellStyle name="Komma 4 3 2 4 3" xfId="1845" xr:uid="{00000000-0005-0000-0000-0000D3000000}"/>
    <cellStyle name="Komma 4 3 2 5" xfId="565" xr:uid="{00000000-0005-0000-0000-0000D3000000}"/>
    <cellStyle name="Komma 4 3 2 5 2" xfId="1333" xr:uid="{00000000-0005-0000-0000-0000D3000000}"/>
    <cellStyle name="Komma 4 3 2 5 2 2" xfId="2869" xr:uid="{00000000-0005-0000-0000-0000D3000000}"/>
    <cellStyle name="Komma 4 3 2 5 3" xfId="2101" xr:uid="{00000000-0005-0000-0000-0000D3000000}"/>
    <cellStyle name="Komma 4 3 2 6" xfId="821" xr:uid="{00000000-0005-0000-0000-00001C000000}"/>
    <cellStyle name="Komma 4 3 2 6 2" xfId="2357" xr:uid="{00000000-0005-0000-0000-00001C000000}"/>
    <cellStyle name="Komma 4 3 2 7" xfId="1589" xr:uid="{00000000-0005-0000-0000-00001C000000}"/>
    <cellStyle name="Komma 4 3 3" xfId="85" xr:uid="{00000000-0005-0000-0000-000032000000}"/>
    <cellStyle name="Komma 4 3 3 2" xfId="213" xr:uid="{00000000-0005-0000-0000-000032000000}"/>
    <cellStyle name="Komma 4 3 3 2 2" xfId="469" xr:uid="{00000000-0005-0000-0000-0000D8000000}"/>
    <cellStyle name="Komma 4 3 3 2 2 2" xfId="1237" xr:uid="{00000000-0005-0000-0000-0000D8000000}"/>
    <cellStyle name="Komma 4 3 3 2 2 2 2" xfId="2773" xr:uid="{00000000-0005-0000-0000-0000D8000000}"/>
    <cellStyle name="Komma 4 3 3 2 2 3" xfId="2005" xr:uid="{00000000-0005-0000-0000-0000D8000000}"/>
    <cellStyle name="Komma 4 3 3 2 3" xfId="725" xr:uid="{00000000-0005-0000-0000-0000D8000000}"/>
    <cellStyle name="Komma 4 3 3 2 3 2" xfId="1493" xr:uid="{00000000-0005-0000-0000-0000D8000000}"/>
    <cellStyle name="Komma 4 3 3 2 3 2 2" xfId="3029" xr:uid="{00000000-0005-0000-0000-0000D8000000}"/>
    <cellStyle name="Komma 4 3 3 2 3 3" xfId="2261" xr:uid="{00000000-0005-0000-0000-0000D8000000}"/>
    <cellStyle name="Komma 4 3 3 2 4" xfId="981" xr:uid="{00000000-0005-0000-0000-000032000000}"/>
    <cellStyle name="Komma 4 3 3 2 4 2" xfId="2517" xr:uid="{00000000-0005-0000-0000-000032000000}"/>
    <cellStyle name="Komma 4 3 3 2 5" xfId="1749" xr:uid="{00000000-0005-0000-0000-000032000000}"/>
    <cellStyle name="Komma 4 3 3 3" xfId="341" xr:uid="{00000000-0005-0000-0000-0000D7000000}"/>
    <cellStyle name="Komma 4 3 3 3 2" xfId="1109" xr:uid="{00000000-0005-0000-0000-0000D7000000}"/>
    <cellStyle name="Komma 4 3 3 3 2 2" xfId="2645" xr:uid="{00000000-0005-0000-0000-0000D7000000}"/>
    <cellStyle name="Komma 4 3 3 3 3" xfId="1877" xr:uid="{00000000-0005-0000-0000-0000D7000000}"/>
    <cellStyle name="Komma 4 3 3 4" xfId="597" xr:uid="{00000000-0005-0000-0000-0000D7000000}"/>
    <cellStyle name="Komma 4 3 3 4 2" xfId="1365" xr:uid="{00000000-0005-0000-0000-0000D7000000}"/>
    <cellStyle name="Komma 4 3 3 4 2 2" xfId="2901" xr:uid="{00000000-0005-0000-0000-0000D7000000}"/>
    <cellStyle name="Komma 4 3 3 4 3" xfId="2133" xr:uid="{00000000-0005-0000-0000-0000D7000000}"/>
    <cellStyle name="Komma 4 3 3 5" xfId="853" xr:uid="{00000000-0005-0000-0000-000032000000}"/>
    <cellStyle name="Komma 4 3 3 5 2" xfId="2389" xr:uid="{00000000-0005-0000-0000-000032000000}"/>
    <cellStyle name="Komma 4 3 3 6" xfId="1621" xr:uid="{00000000-0005-0000-0000-000032000000}"/>
    <cellStyle name="Komma 4 3 4" xfId="149" xr:uid="{00000000-0005-0000-0000-000032000000}"/>
    <cellStyle name="Komma 4 3 4 2" xfId="405" xr:uid="{00000000-0005-0000-0000-0000D9000000}"/>
    <cellStyle name="Komma 4 3 4 2 2" xfId="1173" xr:uid="{00000000-0005-0000-0000-0000D9000000}"/>
    <cellStyle name="Komma 4 3 4 2 2 2" xfId="2709" xr:uid="{00000000-0005-0000-0000-0000D9000000}"/>
    <cellStyle name="Komma 4 3 4 2 3" xfId="1941" xr:uid="{00000000-0005-0000-0000-0000D9000000}"/>
    <cellStyle name="Komma 4 3 4 3" xfId="661" xr:uid="{00000000-0005-0000-0000-0000D9000000}"/>
    <cellStyle name="Komma 4 3 4 3 2" xfId="1429" xr:uid="{00000000-0005-0000-0000-0000D9000000}"/>
    <cellStyle name="Komma 4 3 4 3 2 2" xfId="2965" xr:uid="{00000000-0005-0000-0000-0000D9000000}"/>
    <cellStyle name="Komma 4 3 4 3 3" xfId="2197" xr:uid="{00000000-0005-0000-0000-0000D9000000}"/>
    <cellStyle name="Komma 4 3 4 4" xfId="917" xr:uid="{00000000-0005-0000-0000-000032000000}"/>
    <cellStyle name="Komma 4 3 4 4 2" xfId="2453" xr:uid="{00000000-0005-0000-0000-000032000000}"/>
    <cellStyle name="Komma 4 3 4 5" xfId="1685" xr:uid="{00000000-0005-0000-0000-000032000000}"/>
    <cellStyle name="Komma 4 3 5" xfId="277" xr:uid="{00000000-0005-0000-0000-0000D2000000}"/>
    <cellStyle name="Komma 4 3 5 2" xfId="1045" xr:uid="{00000000-0005-0000-0000-0000D2000000}"/>
    <cellStyle name="Komma 4 3 5 2 2" xfId="2581" xr:uid="{00000000-0005-0000-0000-0000D2000000}"/>
    <cellStyle name="Komma 4 3 5 3" xfId="1813" xr:uid="{00000000-0005-0000-0000-0000D2000000}"/>
    <cellStyle name="Komma 4 3 6" xfId="533" xr:uid="{00000000-0005-0000-0000-0000D2000000}"/>
    <cellStyle name="Komma 4 3 6 2" xfId="1301" xr:uid="{00000000-0005-0000-0000-0000D2000000}"/>
    <cellStyle name="Komma 4 3 6 2 2" xfId="2837" xr:uid="{00000000-0005-0000-0000-0000D2000000}"/>
    <cellStyle name="Komma 4 3 6 3" xfId="2069" xr:uid="{00000000-0005-0000-0000-0000D2000000}"/>
    <cellStyle name="Komma 4 3 7" xfId="789" xr:uid="{00000000-0005-0000-0000-000032000000}"/>
    <cellStyle name="Komma 4 3 7 2" xfId="2325" xr:uid="{00000000-0005-0000-0000-000032000000}"/>
    <cellStyle name="Komma 4 3 8" xfId="1557" xr:uid="{00000000-0005-0000-0000-000032000000}"/>
    <cellStyle name="Komma 4 4" xfId="37" xr:uid="{00000000-0005-0000-0000-000019000000}"/>
    <cellStyle name="Komma 4 4 2" xfId="101" xr:uid="{00000000-0005-0000-0000-000019000000}"/>
    <cellStyle name="Komma 4 4 2 2" xfId="229" xr:uid="{00000000-0005-0000-0000-000019000000}"/>
    <cellStyle name="Komma 4 4 2 2 2" xfId="485" xr:uid="{00000000-0005-0000-0000-0000DC000000}"/>
    <cellStyle name="Komma 4 4 2 2 2 2" xfId="1253" xr:uid="{00000000-0005-0000-0000-0000DC000000}"/>
    <cellStyle name="Komma 4 4 2 2 2 2 2" xfId="2789" xr:uid="{00000000-0005-0000-0000-0000DC000000}"/>
    <cellStyle name="Komma 4 4 2 2 2 3" xfId="2021" xr:uid="{00000000-0005-0000-0000-0000DC000000}"/>
    <cellStyle name="Komma 4 4 2 2 3" xfId="741" xr:uid="{00000000-0005-0000-0000-0000DC000000}"/>
    <cellStyle name="Komma 4 4 2 2 3 2" xfId="1509" xr:uid="{00000000-0005-0000-0000-0000DC000000}"/>
    <cellStyle name="Komma 4 4 2 2 3 2 2" xfId="3045" xr:uid="{00000000-0005-0000-0000-0000DC000000}"/>
    <cellStyle name="Komma 4 4 2 2 3 3" xfId="2277" xr:uid="{00000000-0005-0000-0000-0000DC000000}"/>
    <cellStyle name="Komma 4 4 2 2 4" xfId="997" xr:uid="{00000000-0005-0000-0000-000019000000}"/>
    <cellStyle name="Komma 4 4 2 2 4 2" xfId="2533" xr:uid="{00000000-0005-0000-0000-000019000000}"/>
    <cellStyle name="Komma 4 4 2 2 5" xfId="1765" xr:uid="{00000000-0005-0000-0000-000019000000}"/>
    <cellStyle name="Komma 4 4 2 3" xfId="357" xr:uid="{00000000-0005-0000-0000-0000DB000000}"/>
    <cellStyle name="Komma 4 4 2 3 2" xfId="1125" xr:uid="{00000000-0005-0000-0000-0000DB000000}"/>
    <cellStyle name="Komma 4 4 2 3 2 2" xfId="2661" xr:uid="{00000000-0005-0000-0000-0000DB000000}"/>
    <cellStyle name="Komma 4 4 2 3 3" xfId="1893" xr:uid="{00000000-0005-0000-0000-0000DB000000}"/>
    <cellStyle name="Komma 4 4 2 4" xfId="613" xr:uid="{00000000-0005-0000-0000-0000DB000000}"/>
    <cellStyle name="Komma 4 4 2 4 2" xfId="1381" xr:uid="{00000000-0005-0000-0000-0000DB000000}"/>
    <cellStyle name="Komma 4 4 2 4 2 2" xfId="2917" xr:uid="{00000000-0005-0000-0000-0000DB000000}"/>
    <cellStyle name="Komma 4 4 2 4 3" xfId="2149" xr:uid="{00000000-0005-0000-0000-0000DB000000}"/>
    <cellStyle name="Komma 4 4 2 5" xfId="869" xr:uid="{00000000-0005-0000-0000-000019000000}"/>
    <cellStyle name="Komma 4 4 2 5 2" xfId="2405" xr:uid="{00000000-0005-0000-0000-000019000000}"/>
    <cellStyle name="Komma 4 4 2 6" xfId="1637" xr:uid="{00000000-0005-0000-0000-000019000000}"/>
    <cellStyle name="Komma 4 4 3" xfId="165" xr:uid="{00000000-0005-0000-0000-000019000000}"/>
    <cellStyle name="Komma 4 4 3 2" xfId="421" xr:uid="{00000000-0005-0000-0000-0000DD000000}"/>
    <cellStyle name="Komma 4 4 3 2 2" xfId="1189" xr:uid="{00000000-0005-0000-0000-0000DD000000}"/>
    <cellStyle name="Komma 4 4 3 2 2 2" xfId="2725" xr:uid="{00000000-0005-0000-0000-0000DD000000}"/>
    <cellStyle name="Komma 4 4 3 2 3" xfId="1957" xr:uid="{00000000-0005-0000-0000-0000DD000000}"/>
    <cellStyle name="Komma 4 4 3 3" xfId="677" xr:uid="{00000000-0005-0000-0000-0000DD000000}"/>
    <cellStyle name="Komma 4 4 3 3 2" xfId="1445" xr:uid="{00000000-0005-0000-0000-0000DD000000}"/>
    <cellStyle name="Komma 4 4 3 3 2 2" xfId="2981" xr:uid="{00000000-0005-0000-0000-0000DD000000}"/>
    <cellStyle name="Komma 4 4 3 3 3" xfId="2213" xr:uid="{00000000-0005-0000-0000-0000DD000000}"/>
    <cellStyle name="Komma 4 4 3 4" xfId="933" xr:uid="{00000000-0005-0000-0000-000019000000}"/>
    <cellStyle name="Komma 4 4 3 4 2" xfId="2469" xr:uid="{00000000-0005-0000-0000-000019000000}"/>
    <cellStyle name="Komma 4 4 3 5" xfId="1701" xr:uid="{00000000-0005-0000-0000-000019000000}"/>
    <cellStyle name="Komma 4 4 4" xfId="293" xr:uid="{00000000-0005-0000-0000-0000DA000000}"/>
    <cellStyle name="Komma 4 4 4 2" xfId="1061" xr:uid="{00000000-0005-0000-0000-0000DA000000}"/>
    <cellStyle name="Komma 4 4 4 2 2" xfId="2597" xr:uid="{00000000-0005-0000-0000-0000DA000000}"/>
    <cellStyle name="Komma 4 4 4 3" xfId="1829" xr:uid="{00000000-0005-0000-0000-0000DA000000}"/>
    <cellStyle name="Komma 4 4 5" xfId="549" xr:uid="{00000000-0005-0000-0000-0000DA000000}"/>
    <cellStyle name="Komma 4 4 5 2" xfId="1317" xr:uid="{00000000-0005-0000-0000-0000DA000000}"/>
    <cellStyle name="Komma 4 4 5 2 2" xfId="2853" xr:uid="{00000000-0005-0000-0000-0000DA000000}"/>
    <cellStyle name="Komma 4 4 5 3" xfId="2085" xr:uid="{00000000-0005-0000-0000-0000DA000000}"/>
    <cellStyle name="Komma 4 4 6" xfId="805" xr:uid="{00000000-0005-0000-0000-000019000000}"/>
    <cellStyle name="Komma 4 4 6 2" xfId="2341" xr:uid="{00000000-0005-0000-0000-000019000000}"/>
    <cellStyle name="Komma 4 4 7" xfId="1573" xr:uid="{00000000-0005-0000-0000-00001900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DF000000}"/>
    <cellStyle name="Komma 4 5 2 2 2" xfId="1221" xr:uid="{00000000-0005-0000-0000-0000DF000000}"/>
    <cellStyle name="Komma 4 5 2 2 2 2" xfId="2757" xr:uid="{00000000-0005-0000-0000-0000DF000000}"/>
    <cellStyle name="Komma 4 5 2 2 3" xfId="1989" xr:uid="{00000000-0005-0000-0000-0000DF000000}"/>
    <cellStyle name="Komma 4 5 2 3" xfId="709" xr:uid="{00000000-0005-0000-0000-0000DF000000}"/>
    <cellStyle name="Komma 4 5 2 3 2" xfId="1477" xr:uid="{00000000-0005-0000-0000-0000DF000000}"/>
    <cellStyle name="Komma 4 5 2 3 2 2" xfId="3013" xr:uid="{00000000-0005-0000-0000-0000DF000000}"/>
    <cellStyle name="Komma 4 5 2 3 3" xfId="2245" xr:uid="{00000000-0005-0000-0000-0000DF000000}"/>
    <cellStyle name="Komma 4 5 2 4" xfId="965" xr:uid="{00000000-0005-0000-0000-000032000000}"/>
    <cellStyle name="Komma 4 5 2 4 2" xfId="2501" xr:uid="{00000000-0005-0000-0000-000032000000}"/>
    <cellStyle name="Komma 4 5 2 5" xfId="1733" xr:uid="{00000000-0005-0000-0000-000032000000}"/>
    <cellStyle name="Komma 4 5 3" xfId="325" xr:uid="{00000000-0005-0000-0000-0000DE000000}"/>
    <cellStyle name="Komma 4 5 3 2" xfId="1093" xr:uid="{00000000-0005-0000-0000-0000DE000000}"/>
    <cellStyle name="Komma 4 5 3 2 2" xfId="2629" xr:uid="{00000000-0005-0000-0000-0000DE000000}"/>
    <cellStyle name="Komma 4 5 3 3" xfId="1861" xr:uid="{00000000-0005-0000-0000-0000DE000000}"/>
    <cellStyle name="Komma 4 5 4" xfId="581" xr:uid="{00000000-0005-0000-0000-0000DE000000}"/>
    <cellStyle name="Komma 4 5 4 2" xfId="1349" xr:uid="{00000000-0005-0000-0000-0000DE000000}"/>
    <cellStyle name="Komma 4 5 4 2 2" xfId="2885" xr:uid="{00000000-0005-0000-0000-0000DE000000}"/>
    <cellStyle name="Komma 4 5 4 3" xfId="2117" xr:uid="{00000000-0005-0000-0000-0000DE000000}"/>
    <cellStyle name="Komma 4 5 5" xfId="837" xr:uid="{00000000-0005-0000-0000-000032000000}"/>
    <cellStyle name="Komma 4 5 5 2" xfId="2373" xr:uid="{00000000-0005-0000-0000-000032000000}"/>
    <cellStyle name="Komma 4 5 6" xfId="1605" xr:uid="{00000000-0005-0000-0000-000032000000}"/>
    <cellStyle name="Komma 4 6" xfId="133" xr:uid="{00000000-0005-0000-0000-000032000000}"/>
    <cellStyle name="Komma 4 6 2" xfId="389" xr:uid="{00000000-0005-0000-0000-0000E0000000}"/>
    <cellStyle name="Komma 4 6 2 2" xfId="1157" xr:uid="{00000000-0005-0000-0000-0000E0000000}"/>
    <cellStyle name="Komma 4 6 2 2 2" xfId="2693" xr:uid="{00000000-0005-0000-0000-0000E0000000}"/>
    <cellStyle name="Komma 4 6 2 3" xfId="1925" xr:uid="{00000000-0005-0000-0000-0000E0000000}"/>
    <cellStyle name="Komma 4 6 3" xfId="645" xr:uid="{00000000-0005-0000-0000-0000E0000000}"/>
    <cellStyle name="Komma 4 6 3 2" xfId="1413" xr:uid="{00000000-0005-0000-0000-0000E0000000}"/>
    <cellStyle name="Komma 4 6 3 2 2" xfId="2949" xr:uid="{00000000-0005-0000-0000-0000E0000000}"/>
    <cellStyle name="Komma 4 6 3 3" xfId="2181" xr:uid="{00000000-0005-0000-0000-0000E0000000}"/>
    <cellStyle name="Komma 4 6 4" xfId="901" xr:uid="{00000000-0005-0000-0000-000032000000}"/>
    <cellStyle name="Komma 4 6 4 2" xfId="2437" xr:uid="{00000000-0005-0000-0000-000032000000}"/>
    <cellStyle name="Komma 4 6 5" xfId="1669" xr:uid="{00000000-0005-0000-0000-000032000000}"/>
    <cellStyle name="Komma 4 7" xfId="261" xr:uid="{00000000-0005-0000-0000-0000C1000000}"/>
    <cellStyle name="Komma 4 7 2" xfId="1029" xr:uid="{00000000-0005-0000-0000-0000C1000000}"/>
    <cellStyle name="Komma 4 7 2 2" xfId="2565" xr:uid="{00000000-0005-0000-0000-0000C1000000}"/>
    <cellStyle name="Komma 4 7 3" xfId="1797" xr:uid="{00000000-0005-0000-0000-0000C1000000}"/>
    <cellStyle name="Komma 4 8" xfId="517" xr:uid="{00000000-0005-0000-0000-0000C1000000}"/>
    <cellStyle name="Komma 4 8 2" xfId="1285" xr:uid="{00000000-0005-0000-0000-0000C1000000}"/>
    <cellStyle name="Komma 4 8 2 2" xfId="2821" xr:uid="{00000000-0005-0000-0000-0000C1000000}"/>
    <cellStyle name="Komma 4 8 3" xfId="2053" xr:uid="{00000000-0005-0000-0000-0000C1000000}"/>
    <cellStyle name="Komma 4 9" xfId="773" xr:uid="{00000000-0005-0000-0000-000032000000}"/>
    <cellStyle name="Komma 4 9 2" xfId="2309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1E000000}"/>
    <cellStyle name="Komma 5 2 2 2" xfId="121" xr:uid="{00000000-0005-0000-0000-00001E000000}"/>
    <cellStyle name="Komma 5 2 2 2 2" xfId="249" xr:uid="{00000000-0005-0000-0000-00001E000000}"/>
    <cellStyle name="Komma 5 2 2 2 2 2" xfId="505" xr:uid="{00000000-0005-0000-0000-0000E5000000}"/>
    <cellStyle name="Komma 5 2 2 2 2 2 2" xfId="1273" xr:uid="{00000000-0005-0000-0000-0000E5000000}"/>
    <cellStyle name="Komma 5 2 2 2 2 2 2 2" xfId="2809" xr:uid="{00000000-0005-0000-0000-0000E5000000}"/>
    <cellStyle name="Komma 5 2 2 2 2 2 3" xfId="2041" xr:uid="{00000000-0005-0000-0000-0000E5000000}"/>
    <cellStyle name="Komma 5 2 2 2 2 3" xfId="761" xr:uid="{00000000-0005-0000-0000-0000E5000000}"/>
    <cellStyle name="Komma 5 2 2 2 2 3 2" xfId="1529" xr:uid="{00000000-0005-0000-0000-0000E5000000}"/>
    <cellStyle name="Komma 5 2 2 2 2 3 2 2" xfId="3065" xr:uid="{00000000-0005-0000-0000-0000E5000000}"/>
    <cellStyle name="Komma 5 2 2 2 2 3 3" xfId="2297" xr:uid="{00000000-0005-0000-0000-0000E5000000}"/>
    <cellStyle name="Komma 5 2 2 2 2 4" xfId="1017" xr:uid="{00000000-0005-0000-0000-00001E000000}"/>
    <cellStyle name="Komma 5 2 2 2 2 4 2" xfId="2553" xr:uid="{00000000-0005-0000-0000-00001E000000}"/>
    <cellStyle name="Komma 5 2 2 2 2 5" xfId="1785" xr:uid="{00000000-0005-0000-0000-00001E000000}"/>
    <cellStyle name="Komma 5 2 2 2 3" xfId="377" xr:uid="{00000000-0005-0000-0000-0000E4000000}"/>
    <cellStyle name="Komma 5 2 2 2 3 2" xfId="1145" xr:uid="{00000000-0005-0000-0000-0000E4000000}"/>
    <cellStyle name="Komma 5 2 2 2 3 2 2" xfId="2681" xr:uid="{00000000-0005-0000-0000-0000E4000000}"/>
    <cellStyle name="Komma 5 2 2 2 3 3" xfId="1913" xr:uid="{00000000-0005-0000-0000-0000E4000000}"/>
    <cellStyle name="Komma 5 2 2 2 4" xfId="633" xr:uid="{00000000-0005-0000-0000-0000E4000000}"/>
    <cellStyle name="Komma 5 2 2 2 4 2" xfId="1401" xr:uid="{00000000-0005-0000-0000-0000E4000000}"/>
    <cellStyle name="Komma 5 2 2 2 4 2 2" xfId="2937" xr:uid="{00000000-0005-0000-0000-0000E4000000}"/>
    <cellStyle name="Komma 5 2 2 2 4 3" xfId="2169" xr:uid="{00000000-0005-0000-0000-0000E4000000}"/>
    <cellStyle name="Komma 5 2 2 2 5" xfId="889" xr:uid="{00000000-0005-0000-0000-00001E000000}"/>
    <cellStyle name="Komma 5 2 2 2 5 2" xfId="2425" xr:uid="{00000000-0005-0000-0000-00001E000000}"/>
    <cellStyle name="Komma 5 2 2 2 6" xfId="1657" xr:uid="{00000000-0005-0000-0000-00001E000000}"/>
    <cellStyle name="Komma 5 2 2 3" xfId="185" xr:uid="{00000000-0005-0000-0000-00001E000000}"/>
    <cellStyle name="Komma 5 2 2 3 2" xfId="441" xr:uid="{00000000-0005-0000-0000-0000E6000000}"/>
    <cellStyle name="Komma 5 2 2 3 2 2" xfId="1209" xr:uid="{00000000-0005-0000-0000-0000E6000000}"/>
    <cellStyle name="Komma 5 2 2 3 2 2 2" xfId="2745" xr:uid="{00000000-0005-0000-0000-0000E6000000}"/>
    <cellStyle name="Komma 5 2 2 3 2 3" xfId="1977" xr:uid="{00000000-0005-0000-0000-0000E6000000}"/>
    <cellStyle name="Komma 5 2 2 3 3" xfId="697" xr:uid="{00000000-0005-0000-0000-0000E6000000}"/>
    <cellStyle name="Komma 5 2 2 3 3 2" xfId="1465" xr:uid="{00000000-0005-0000-0000-0000E6000000}"/>
    <cellStyle name="Komma 5 2 2 3 3 2 2" xfId="3001" xr:uid="{00000000-0005-0000-0000-0000E6000000}"/>
    <cellStyle name="Komma 5 2 2 3 3 3" xfId="2233" xr:uid="{00000000-0005-0000-0000-0000E6000000}"/>
    <cellStyle name="Komma 5 2 2 3 4" xfId="953" xr:uid="{00000000-0005-0000-0000-00001E000000}"/>
    <cellStyle name="Komma 5 2 2 3 4 2" xfId="2489" xr:uid="{00000000-0005-0000-0000-00001E000000}"/>
    <cellStyle name="Komma 5 2 2 3 5" xfId="1721" xr:uid="{00000000-0005-0000-0000-00001E000000}"/>
    <cellStyle name="Komma 5 2 2 4" xfId="313" xr:uid="{00000000-0005-0000-0000-0000E3000000}"/>
    <cellStyle name="Komma 5 2 2 4 2" xfId="1081" xr:uid="{00000000-0005-0000-0000-0000E3000000}"/>
    <cellStyle name="Komma 5 2 2 4 2 2" xfId="2617" xr:uid="{00000000-0005-0000-0000-0000E3000000}"/>
    <cellStyle name="Komma 5 2 2 4 3" xfId="1849" xr:uid="{00000000-0005-0000-0000-0000E3000000}"/>
    <cellStyle name="Komma 5 2 2 5" xfId="569" xr:uid="{00000000-0005-0000-0000-0000E3000000}"/>
    <cellStyle name="Komma 5 2 2 5 2" xfId="1337" xr:uid="{00000000-0005-0000-0000-0000E3000000}"/>
    <cellStyle name="Komma 5 2 2 5 2 2" xfId="2873" xr:uid="{00000000-0005-0000-0000-0000E3000000}"/>
    <cellStyle name="Komma 5 2 2 5 3" xfId="2105" xr:uid="{00000000-0005-0000-0000-0000E3000000}"/>
    <cellStyle name="Komma 5 2 2 6" xfId="825" xr:uid="{00000000-0005-0000-0000-00001E000000}"/>
    <cellStyle name="Komma 5 2 2 6 2" xfId="2361" xr:uid="{00000000-0005-0000-0000-00001E000000}"/>
    <cellStyle name="Komma 5 2 2 7" xfId="1593" xr:uid="{00000000-0005-0000-0000-00001E000000}"/>
    <cellStyle name="Komma 5 2 3" xfId="89" xr:uid="{00000000-0005-0000-0000-000036000000}"/>
    <cellStyle name="Komma 5 2 3 2" xfId="217" xr:uid="{00000000-0005-0000-0000-000036000000}"/>
    <cellStyle name="Komma 5 2 3 2 2" xfId="473" xr:uid="{00000000-0005-0000-0000-0000E8000000}"/>
    <cellStyle name="Komma 5 2 3 2 2 2" xfId="1241" xr:uid="{00000000-0005-0000-0000-0000E8000000}"/>
    <cellStyle name="Komma 5 2 3 2 2 2 2" xfId="2777" xr:uid="{00000000-0005-0000-0000-0000E8000000}"/>
    <cellStyle name="Komma 5 2 3 2 2 3" xfId="2009" xr:uid="{00000000-0005-0000-0000-0000E8000000}"/>
    <cellStyle name="Komma 5 2 3 2 3" xfId="729" xr:uid="{00000000-0005-0000-0000-0000E8000000}"/>
    <cellStyle name="Komma 5 2 3 2 3 2" xfId="1497" xr:uid="{00000000-0005-0000-0000-0000E8000000}"/>
    <cellStyle name="Komma 5 2 3 2 3 2 2" xfId="3033" xr:uid="{00000000-0005-0000-0000-0000E8000000}"/>
    <cellStyle name="Komma 5 2 3 2 3 3" xfId="2265" xr:uid="{00000000-0005-0000-0000-0000E8000000}"/>
    <cellStyle name="Komma 5 2 3 2 4" xfId="985" xr:uid="{00000000-0005-0000-0000-000036000000}"/>
    <cellStyle name="Komma 5 2 3 2 4 2" xfId="2521" xr:uid="{00000000-0005-0000-0000-000036000000}"/>
    <cellStyle name="Komma 5 2 3 2 5" xfId="1753" xr:uid="{00000000-0005-0000-0000-000036000000}"/>
    <cellStyle name="Komma 5 2 3 3" xfId="345" xr:uid="{00000000-0005-0000-0000-0000E7000000}"/>
    <cellStyle name="Komma 5 2 3 3 2" xfId="1113" xr:uid="{00000000-0005-0000-0000-0000E7000000}"/>
    <cellStyle name="Komma 5 2 3 3 2 2" xfId="2649" xr:uid="{00000000-0005-0000-0000-0000E7000000}"/>
    <cellStyle name="Komma 5 2 3 3 3" xfId="1881" xr:uid="{00000000-0005-0000-0000-0000E7000000}"/>
    <cellStyle name="Komma 5 2 3 4" xfId="601" xr:uid="{00000000-0005-0000-0000-0000E7000000}"/>
    <cellStyle name="Komma 5 2 3 4 2" xfId="1369" xr:uid="{00000000-0005-0000-0000-0000E7000000}"/>
    <cellStyle name="Komma 5 2 3 4 2 2" xfId="2905" xr:uid="{00000000-0005-0000-0000-0000E7000000}"/>
    <cellStyle name="Komma 5 2 3 4 3" xfId="2137" xr:uid="{00000000-0005-0000-0000-0000E7000000}"/>
    <cellStyle name="Komma 5 2 3 5" xfId="857" xr:uid="{00000000-0005-0000-0000-000036000000}"/>
    <cellStyle name="Komma 5 2 3 5 2" xfId="2393" xr:uid="{00000000-0005-0000-0000-000036000000}"/>
    <cellStyle name="Komma 5 2 3 6" xfId="1625" xr:uid="{00000000-0005-0000-0000-000036000000}"/>
    <cellStyle name="Komma 5 2 4" xfId="153" xr:uid="{00000000-0005-0000-0000-000036000000}"/>
    <cellStyle name="Komma 5 2 4 2" xfId="409" xr:uid="{00000000-0005-0000-0000-0000E9000000}"/>
    <cellStyle name="Komma 5 2 4 2 2" xfId="1177" xr:uid="{00000000-0005-0000-0000-0000E9000000}"/>
    <cellStyle name="Komma 5 2 4 2 2 2" xfId="2713" xr:uid="{00000000-0005-0000-0000-0000E9000000}"/>
    <cellStyle name="Komma 5 2 4 2 3" xfId="1945" xr:uid="{00000000-0005-0000-0000-0000E9000000}"/>
    <cellStyle name="Komma 5 2 4 3" xfId="665" xr:uid="{00000000-0005-0000-0000-0000E9000000}"/>
    <cellStyle name="Komma 5 2 4 3 2" xfId="1433" xr:uid="{00000000-0005-0000-0000-0000E9000000}"/>
    <cellStyle name="Komma 5 2 4 3 2 2" xfId="2969" xr:uid="{00000000-0005-0000-0000-0000E9000000}"/>
    <cellStyle name="Komma 5 2 4 3 3" xfId="2201" xr:uid="{00000000-0005-0000-0000-0000E9000000}"/>
    <cellStyle name="Komma 5 2 4 4" xfId="921" xr:uid="{00000000-0005-0000-0000-000036000000}"/>
    <cellStyle name="Komma 5 2 4 4 2" xfId="2457" xr:uid="{00000000-0005-0000-0000-000036000000}"/>
    <cellStyle name="Komma 5 2 4 5" xfId="1689" xr:uid="{00000000-0005-0000-0000-000036000000}"/>
    <cellStyle name="Komma 5 2 5" xfId="281" xr:uid="{00000000-0005-0000-0000-0000E2000000}"/>
    <cellStyle name="Komma 5 2 5 2" xfId="1049" xr:uid="{00000000-0005-0000-0000-0000E2000000}"/>
    <cellStyle name="Komma 5 2 5 2 2" xfId="2585" xr:uid="{00000000-0005-0000-0000-0000E2000000}"/>
    <cellStyle name="Komma 5 2 5 3" xfId="1817" xr:uid="{00000000-0005-0000-0000-0000E2000000}"/>
    <cellStyle name="Komma 5 2 6" xfId="537" xr:uid="{00000000-0005-0000-0000-0000E2000000}"/>
    <cellStyle name="Komma 5 2 6 2" xfId="1305" xr:uid="{00000000-0005-0000-0000-0000E2000000}"/>
    <cellStyle name="Komma 5 2 6 2 2" xfId="2841" xr:uid="{00000000-0005-0000-0000-0000E2000000}"/>
    <cellStyle name="Komma 5 2 6 3" xfId="2073" xr:uid="{00000000-0005-0000-0000-0000E2000000}"/>
    <cellStyle name="Komma 5 2 7" xfId="793" xr:uid="{00000000-0005-0000-0000-000036000000}"/>
    <cellStyle name="Komma 5 2 7 2" xfId="2329" xr:uid="{00000000-0005-0000-0000-000036000000}"/>
    <cellStyle name="Komma 5 2 8" xfId="1561" xr:uid="{00000000-0005-0000-0000-000036000000}"/>
    <cellStyle name="Komma 5 3" xfId="41" xr:uid="{00000000-0005-0000-0000-00001D000000}"/>
    <cellStyle name="Komma 5 3 2" xfId="105" xr:uid="{00000000-0005-0000-0000-00001D000000}"/>
    <cellStyle name="Komma 5 3 2 2" xfId="233" xr:uid="{00000000-0005-0000-0000-00001D000000}"/>
    <cellStyle name="Komma 5 3 2 2 2" xfId="489" xr:uid="{00000000-0005-0000-0000-0000EC000000}"/>
    <cellStyle name="Komma 5 3 2 2 2 2" xfId="1257" xr:uid="{00000000-0005-0000-0000-0000EC000000}"/>
    <cellStyle name="Komma 5 3 2 2 2 2 2" xfId="2793" xr:uid="{00000000-0005-0000-0000-0000EC000000}"/>
    <cellStyle name="Komma 5 3 2 2 2 3" xfId="2025" xr:uid="{00000000-0005-0000-0000-0000EC000000}"/>
    <cellStyle name="Komma 5 3 2 2 3" xfId="745" xr:uid="{00000000-0005-0000-0000-0000EC000000}"/>
    <cellStyle name="Komma 5 3 2 2 3 2" xfId="1513" xr:uid="{00000000-0005-0000-0000-0000EC000000}"/>
    <cellStyle name="Komma 5 3 2 2 3 2 2" xfId="3049" xr:uid="{00000000-0005-0000-0000-0000EC000000}"/>
    <cellStyle name="Komma 5 3 2 2 3 3" xfId="2281" xr:uid="{00000000-0005-0000-0000-0000EC000000}"/>
    <cellStyle name="Komma 5 3 2 2 4" xfId="1001" xr:uid="{00000000-0005-0000-0000-00001D000000}"/>
    <cellStyle name="Komma 5 3 2 2 4 2" xfId="2537" xr:uid="{00000000-0005-0000-0000-00001D000000}"/>
    <cellStyle name="Komma 5 3 2 2 5" xfId="1769" xr:uid="{00000000-0005-0000-0000-00001D000000}"/>
    <cellStyle name="Komma 5 3 2 3" xfId="361" xr:uid="{00000000-0005-0000-0000-0000EB000000}"/>
    <cellStyle name="Komma 5 3 2 3 2" xfId="1129" xr:uid="{00000000-0005-0000-0000-0000EB000000}"/>
    <cellStyle name="Komma 5 3 2 3 2 2" xfId="2665" xr:uid="{00000000-0005-0000-0000-0000EB000000}"/>
    <cellStyle name="Komma 5 3 2 3 3" xfId="1897" xr:uid="{00000000-0005-0000-0000-0000EB000000}"/>
    <cellStyle name="Komma 5 3 2 4" xfId="617" xr:uid="{00000000-0005-0000-0000-0000EB000000}"/>
    <cellStyle name="Komma 5 3 2 4 2" xfId="1385" xr:uid="{00000000-0005-0000-0000-0000EB000000}"/>
    <cellStyle name="Komma 5 3 2 4 2 2" xfId="2921" xr:uid="{00000000-0005-0000-0000-0000EB000000}"/>
    <cellStyle name="Komma 5 3 2 4 3" xfId="2153" xr:uid="{00000000-0005-0000-0000-0000EB000000}"/>
    <cellStyle name="Komma 5 3 2 5" xfId="873" xr:uid="{00000000-0005-0000-0000-00001D000000}"/>
    <cellStyle name="Komma 5 3 2 5 2" xfId="2409" xr:uid="{00000000-0005-0000-0000-00001D000000}"/>
    <cellStyle name="Komma 5 3 2 6" xfId="1641" xr:uid="{00000000-0005-0000-0000-00001D000000}"/>
    <cellStyle name="Komma 5 3 3" xfId="169" xr:uid="{00000000-0005-0000-0000-00001D000000}"/>
    <cellStyle name="Komma 5 3 3 2" xfId="425" xr:uid="{00000000-0005-0000-0000-0000ED000000}"/>
    <cellStyle name="Komma 5 3 3 2 2" xfId="1193" xr:uid="{00000000-0005-0000-0000-0000ED000000}"/>
    <cellStyle name="Komma 5 3 3 2 2 2" xfId="2729" xr:uid="{00000000-0005-0000-0000-0000ED000000}"/>
    <cellStyle name="Komma 5 3 3 2 3" xfId="1961" xr:uid="{00000000-0005-0000-0000-0000ED000000}"/>
    <cellStyle name="Komma 5 3 3 3" xfId="681" xr:uid="{00000000-0005-0000-0000-0000ED000000}"/>
    <cellStyle name="Komma 5 3 3 3 2" xfId="1449" xr:uid="{00000000-0005-0000-0000-0000ED000000}"/>
    <cellStyle name="Komma 5 3 3 3 2 2" xfId="2985" xr:uid="{00000000-0005-0000-0000-0000ED000000}"/>
    <cellStyle name="Komma 5 3 3 3 3" xfId="2217" xr:uid="{00000000-0005-0000-0000-0000ED000000}"/>
    <cellStyle name="Komma 5 3 3 4" xfId="937" xr:uid="{00000000-0005-0000-0000-00001D000000}"/>
    <cellStyle name="Komma 5 3 3 4 2" xfId="2473" xr:uid="{00000000-0005-0000-0000-00001D000000}"/>
    <cellStyle name="Komma 5 3 3 5" xfId="1705" xr:uid="{00000000-0005-0000-0000-00001D000000}"/>
    <cellStyle name="Komma 5 3 4" xfId="297" xr:uid="{00000000-0005-0000-0000-0000EA000000}"/>
    <cellStyle name="Komma 5 3 4 2" xfId="1065" xr:uid="{00000000-0005-0000-0000-0000EA000000}"/>
    <cellStyle name="Komma 5 3 4 2 2" xfId="2601" xr:uid="{00000000-0005-0000-0000-0000EA000000}"/>
    <cellStyle name="Komma 5 3 4 3" xfId="1833" xr:uid="{00000000-0005-0000-0000-0000EA000000}"/>
    <cellStyle name="Komma 5 3 5" xfId="553" xr:uid="{00000000-0005-0000-0000-0000EA000000}"/>
    <cellStyle name="Komma 5 3 5 2" xfId="1321" xr:uid="{00000000-0005-0000-0000-0000EA000000}"/>
    <cellStyle name="Komma 5 3 5 2 2" xfId="2857" xr:uid="{00000000-0005-0000-0000-0000EA000000}"/>
    <cellStyle name="Komma 5 3 5 3" xfId="2089" xr:uid="{00000000-0005-0000-0000-0000EA000000}"/>
    <cellStyle name="Komma 5 3 6" xfId="809" xr:uid="{00000000-0005-0000-0000-00001D000000}"/>
    <cellStyle name="Komma 5 3 6 2" xfId="2345" xr:uid="{00000000-0005-0000-0000-00001D000000}"/>
    <cellStyle name="Komma 5 3 7" xfId="1577" xr:uid="{00000000-0005-0000-0000-00001D00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EF000000}"/>
    <cellStyle name="Komma 5 4 2 2 2" xfId="1225" xr:uid="{00000000-0005-0000-0000-0000EF000000}"/>
    <cellStyle name="Komma 5 4 2 2 2 2" xfId="2761" xr:uid="{00000000-0005-0000-0000-0000EF000000}"/>
    <cellStyle name="Komma 5 4 2 2 3" xfId="1993" xr:uid="{00000000-0005-0000-0000-0000EF000000}"/>
    <cellStyle name="Komma 5 4 2 3" xfId="713" xr:uid="{00000000-0005-0000-0000-0000EF000000}"/>
    <cellStyle name="Komma 5 4 2 3 2" xfId="1481" xr:uid="{00000000-0005-0000-0000-0000EF000000}"/>
    <cellStyle name="Komma 5 4 2 3 2 2" xfId="3017" xr:uid="{00000000-0005-0000-0000-0000EF000000}"/>
    <cellStyle name="Komma 5 4 2 3 3" xfId="2249" xr:uid="{00000000-0005-0000-0000-0000EF000000}"/>
    <cellStyle name="Komma 5 4 2 4" xfId="969" xr:uid="{00000000-0005-0000-0000-000036000000}"/>
    <cellStyle name="Komma 5 4 2 4 2" xfId="2505" xr:uid="{00000000-0005-0000-0000-000036000000}"/>
    <cellStyle name="Komma 5 4 2 5" xfId="1737" xr:uid="{00000000-0005-0000-0000-000036000000}"/>
    <cellStyle name="Komma 5 4 3" xfId="329" xr:uid="{00000000-0005-0000-0000-0000EE000000}"/>
    <cellStyle name="Komma 5 4 3 2" xfId="1097" xr:uid="{00000000-0005-0000-0000-0000EE000000}"/>
    <cellStyle name="Komma 5 4 3 2 2" xfId="2633" xr:uid="{00000000-0005-0000-0000-0000EE000000}"/>
    <cellStyle name="Komma 5 4 3 3" xfId="1865" xr:uid="{00000000-0005-0000-0000-0000EE000000}"/>
    <cellStyle name="Komma 5 4 4" xfId="585" xr:uid="{00000000-0005-0000-0000-0000EE000000}"/>
    <cellStyle name="Komma 5 4 4 2" xfId="1353" xr:uid="{00000000-0005-0000-0000-0000EE000000}"/>
    <cellStyle name="Komma 5 4 4 2 2" xfId="2889" xr:uid="{00000000-0005-0000-0000-0000EE000000}"/>
    <cellStyle name="Komma 5 4 4 3" xfId="2121" xr:uid="{00000000-0005-0000-0000-0000EE000000}"/>
    <cellStyle name="Komma 5 4 5" xfId="841" xr:uid="{00000000-0005-0000-0000-000036000000}"/>
    <cellStyle name="Komma 5 4 5 2" xfId="2377" xr:uid="{00000000-0005-0000-0000-000036000000}"/>
    <cellStyle name="Komma 5 4 6" xfId="1609" xr:uid="{00000000-0005-0000-0000-000036000000}"/>
    <cellStyle name="Komma 5 5" xfId="137" xr:uid="{00000000-0005-0000-0000-000036000000}"/>
    <cellStyle name="Komma 5 5 2" xfId="393" xr:uid="{00000000-0005-0000-0000-0000F0000000}"/>
    <cellStyle name="Komma 5 5 2 2" xfId="1161" xr:uid="{00000000-0005-0000-0000-0000F0000000}"/>
    <cellStyle name="Komma 5 5 2 2 2" xfId="2697" xr:uid="{00000000-0005-0000-0000-0000F0000000}"/>
    <cellStyle name="Komma 5 5 2 3" xfId="1929" xr:uid="{00000000-0005-0000-0000-0000F0000000}"/>
    <cellStyle name="Komma 5 5 3" xfId="649" xr:uid="{00000000-0005-0000-0000-0000F0000000}"/>
    <cellStyle name="Komma 5 5 3 2" xfId="1417" xr:uid="{00000000-0005-0000-0000-0000F0000000}"/>
    <cellStyle name="Komma 5 5 3 2 2" xfId="2953" xr:uid="{00000000-0005-0000-0000-0000F0000000}"/>
    <cellStyle name="Komma 5 5 3 3" xfId="2185" xr:uid="{00000000-0005-0000-0000-0000F0000000}"/>
    <cellStyle name="Komma 5 5 4" xfId="905" xr:uid="{00000000-0005-0000-0000-000036000000}"/>
    <cellStyle name="Komma 5 5 4 2" xfId="2441" xr:uid="{00000000-0005-0000-0000-000036000000}"/>
    <cellStyle name="Komma 5 5 5" xfId="1673" xr:uid="{00000000-0005-0000-0000-000036000000}"/>
    <cellStyle name="Komma 5 6" xfId="265" xr:uid="{00000000-0005-0000-0000-0000E1000000}"/>
    <cellStyle name="Komma 5 6 2" xfId="1033" xr:uid="{00000000-0005-0000-0000-0000E1000000}"/>
    <cellStyle name="Komma 5 6 2 2" xfId="2569" xr:uid="{00000000-0005-0000-0000-0000E1000000}"/>
    <cellStyle name="Komma 5 6 3" xfId="1801" xr:uid="{00000000-0005-0000-0000-0000E1000000}"/>
    <cellStyle name="Komma 5 7" xfId="521" xr:uid="{00000000-0005-0000-0000-0000E1000000}"/>
    <cellStyle name="Komma 5 7 2" xfId="1289" xr:uid="{00000000-0005-0000-0000-0000E1000000}"/>
    <cellStyle name="Komma 5 7 2 2" xfId="2825" xr:uid="{00000000-0005-0000-0000-0000E1000000}"/>
    <cellStyle name="Komma 5 7 3" xfId="2057" xr:uid="{00000000-0005-0000-0000-0000E1000000}"/>
    <cellStyle name="Komma 5 8" xfId="777" xr:uid="{00000000-0005-0000-0000-000036000000}"/>
    <cellStyle name="Komma 5 8 2" xfId="2313" xr:uid="{00000000-0005-0000-0000-000036000000}"/>
    <cellStyle name="Komma 5 9" xfId="1545" xr:uid="{00000000-0005-0000-0000-000036000000}"/>
    <cellStyle name="Komma 6" xfId="17" xr:uid="{00000000-0005-0000-0000-00003E000000}"/>
    <cellStyle name="Komma 6 2" xfId="49" xr:uid="{00000000-0005-0000-0000-00001F000000}"/>
    <cellStyle name="Komma 6 2 2" xfId="113" xr:uid="{00000000-0005-0000-0000-00001F000000}"/>
    <cellStyle name="Komma 6 2 2 2" xfId="241" xr:uid="{00000000-0005-0000-0000-00001F000000}"/>
    <cellStyle name="Komma 6 2 2 2 2" xfId="497" xr:uid="{00000000-0005-0000-0000-0000F4000000}"/>
    <cellStyle name="Komma 6 2 2 2 2 2" xfId="1265" xr:uid="{00000000-0005-0000-0000-0000F4000000}"/>
    <cellStyle name="Komma 6 2 2 2 2 2 2" xfId="2801" xr:uid="{00000000-0005-0000-0000-0000F4000000}"/>
    <cellStyle name="Komma 6 2 2 2 2 3" xfId="2033" xr:uid="{00000000-0005-0000-0000-0000F4000000}"/>
    <cellStyle name="Komma 6 2 2 2 3" xfId="753" xr:uid="{00000000-0005-0000-0000-0000F4000000}"/>
    <cellStyle name="Komma 6 2 2 2 3 2" xfId="1521" xr:uid="{00000000-0005-0000-0000-0000F4000000}"/>
    <cellStyle name="Komma 6 2 2 2 3 2 2" xfId="3057" xr:uid="{00000000-0005-0000-0000-0000F4000000}"/>
    <cellStyle name="Komma 6 2 2 2 3 3" xfId="2289" xr:uid="{00000000-0005-0000-0000-0000F4000000}"/>
    <cellStyle name="Komma 6 2 2 2 4" xfId="1009" xr:uid="{00000000-0005-0000-0000-00001F000000}"/>
    <cellStyle name="Komma 6 2 2 2 4 2" xfId="2545" xr:uid="{00000000-0005-0000-0000-00001F000000}"/>
    <cellStyle name="Komma 6 2 2 2 5" xfId="1777" xr:uid="{00000000-0005-0000-0000-00001F000000}"/>
    <cellStyle name="Komma 6 2 2 3" xfId="369" xr:uid="{00000000-0005-0000-0000-0000F3000000}"/>
    <cellStyle name="Komma 6 2 2 3 2" xfId="1137" xr:uid="{00000000-0005-0000-0000-0000F3000000}"/>
    <cellStyle name="Komma 6 2 2 3 2 2" xfId="2673" xr:uid="{00000000-0005-0000-0000-0000F3000000}"/>
    <cellStyle name="Komma 6 2 2 3 3" xfId="1905" xr:uid="{00000000-0005-0000-0000-0000F3000000}"/>
    <cellStyle name="Komma 6 2 2 4" xfId="625" xr:uid="{00000000-0005-0000-0000-0000F3000000}"/>
    <cellStyle name="Komma 6 2 2 4 2" xfId="1393" xr:uid="{00000000-0005-0000-0000-0000F3000000}"/>
    <cellStyle name="Komma 6 2 2 4 2 2" xfId="2929" xr:uid="{00000000-0005-0000-0000-0000F3000000}"/>
    <cellStyle name="Komma 6 2 2 4 3" xfId="2161" xr:uid="{00000000-0005-0000-0000-0000F3000000}"/>
    <cellStyle name="Komma 6 2 2 5" xfId="881" xr:uid="{00000000-0005-0000-0000-00001F000000}"/>
    <cellStyle name="Komma 6 2 2 5 2" xfId="2417" xr:uid="{00000000-0005-0000-0000-00001F000000}"/>
    <cellStyle name="Komma 6 2 2 6" xfId="1649" xr:uid="{00000000-0005-0000-0000-00001F000000}"/>
    <cellStyle name="Komma 6 2 3" xfId="177" xr:uid="{00000000-0005-0000-0000-00001F000000}"/>
    <cellStyle name="Komma 6 2 3 2" xfId="433" xr:uid="{00000000-0005-0000-0000-0000F5000000}"/>
    <cellStyle name="Komma 6 2 3 2 2" xfId="1201" xr:uid="{00000000-0005-0000-0000-0000F5000000}"/>
    <cellStyle name="Komma 6 2 3 2 2 2" xfId="2737" xr:uid="{00000000-0005-0000-0000-0000F5000000}"/>
    <cellStyle name="Komma 6 2 3 2 3" xfId="1969" xr:uid="{00000000-0005-0000-0000-0000F5000000}"/>
    <cellStyle name="Komma 6 2 3 3" xfId="689" xr:uid="{00000000-0005-0000-0000-0000F5000000}"/>
    <cellStyle name="Komma 6 2 3 3 2" xfId="1457" xr:uid="{00000000-0005-0000-0000-0000F5000000}"/>
    <cellStyle name="Komma 6 2 3 3 2 2" xfId="2993" xr:uid="{00000000-0005-0000-0000-0000F5000000}"/>
    <cellStyle name="Komma 6 2 3 3 3" xfId="2225" xr:uid="{00000000-0005-0000-0000-0000F5000000}"/>
    <cellStyle name="Komma 6 2 3 4" xfId="945" xr:uid="{00000000-0005-0000-0000-00001F000000}"/>
    <cellStyle name="Komma 6 2 3 4 2" xfId="2481" xr:uid="{00000000-0005-0000-0000-00001F000000}"/>
    <cellStyle name="Komma 6 2 3 5" xfId="1713" xr:uid="{00000000-0005-0000-0000-00001F000000}"/>
    <cellStyle name="Komma 6 2 4" xfId="305" xr:uid="{00000000-0005-0000-0000-0000F2000000}"/>
    <cellStyle name="Komma 6 2 4 2" xfId="1073" xr:uid="{00000000-0005-0000-0000-0000F2000000}"/>
    <cellStyle name="Komma 6 2 4 2 2" xfId="2609" xr:uid="{00000000-0005-0000-0000-0000F2000000}"/>
    <cellStyle name="Komma 6 2 4 3" xfId="1841" xr:uid="{00000000-0005-0000-0000-0000F2000000}"/>
    <cellStyle name="Komma 6 2 5" xfId="561" xr:uid="{00000000-0005-0000-0000-0000F2000000}"/>
    <cellStyle name="Komma 6 2 5 2" xfId="1329" xr:uid="{00000000-0005-0000-0000-0000F2000000}"/>
    <cellStyle name="Komma 6 2 5 2 2" xfId="2865" xr:uid="{00000000-0005-0000-0000-0000F2000000}"/>
    <cellStyle name="Komma 6 2 5 3" xfId="2097" xr:uid="{00000000-0005-0000-0000-0000F2000000}"/>
    <cellStyle name="Komma 6 2 6" xfId="817" xr:uid="{00000000-0005-0000-0000-00001F000000}"/>
    <cellStyle name="Komma 6 2 6 2" xfId="2353" xr:uid="{00000000-0005-0000-0000-00001F000000}"/>
    <cellStyle name="Komma 6 2 7" xfId="1585" xr:uid="{00000000-0005-0000-0000-00001F00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F7000000}"/>
    <cellStyle name="Komma 6 3 2 2 2" xfId="1233" xr:uid="{00000000-0005-0000-0000-0000F7000000}"/>
    <cellStyle name="Komma 6 3 2 2 2 2" xfId="2769" xr:uid="{00000000-0005-0000-0000-0000F7000000}"/>
    <cellStyle name="Komma 6 3 2 2 3" xfId="2001" xr:uid="{00000000-0005-0000-0000-0000F7000000}"/>
    <cellStyle name="Komma 6 3 2 3" xfId="721" xr:uid="{00000000-0005-0000-0000-0000F7000000}"/>
    <cellStyle name="Komma 6 3 2 3 2" xfId="1489" xr:uid="{00000000-0005-0000-0000-0000F7000000}"/>
    <cellStyle name="Komma 6 3 2 3 2 2" xfId="3025" xr:uid="{00000000-0005-0000-0000-0000F7000000}"/>
    <cellStyle name="Komma 6 3 2 3 3" xfId="2257" xr:uid="{00000000-0005-0000-0000-0000F7000000}"/>
    <cellStyle name="Komma 6 3 2 4" xfId="977" xr:uid="{00000000-0005-0000-0000-00003E000000}"/>
    <cellStyle name="Komma 6 3 2 4 2" xfId="2513" xr:uid="{00000000-0005-0000-0000-00003E000000}"/>
    <cellStyle name="Komma 6 3 2 5" xfId="1745" xr:uid="{00000000-0005-0000-0000-00003E000000}"/>
    <cellStyle name="Komma 6 3 3" xfId="337" xr:uid="{00000000-0005-0000-0000-0000F6000000}"/>
    <cellStyle name="Komma 6 3 3 2" xfId="1105" xr:uid="{00000000-0005-0000-0000-0000F6000000}"/>
    <cellStyle name="Komma 6 3 3 2 2" xfId="2641" xr:uid="{00000000-0005-0000-0000-0000F6000000}"/>
    <cellStyle name="Komma 6 3 3 3" xfId="1873" xr:uid="{00000000-0005-0000-0000-0000F6000000}"/>
    <cellStyle name="Komma 6 3 4" xfId="593" xr:uid="{00000000-0005-0000-0000-0000F6000000}"/>
    <cellStyle name="Komma 6 3 4 2" xfId="1361" xr:uid="{00000000-0005-0000-0000-0000F6000000}"/>
    <cellStyle name="Komma 6 3 4 2 2" xfId="2897" xr:uid="{00000000-0005-0000-0000-0000F6000000}"/>
    <cellStyle name="Komma 6 3 4 3" xfId="2129" xr:uid="{00000000-0005-0000-0000-0000F6000000}"/>
    <cellStyle name="Komma 6 3 5" xfId="849" xr:uid="{00000000-0005-0000-0000-00003E000000}"/>
    <cellStyle name="Komma 6 3 5 2" xfId="2385" xr:uid="{00000000-0005-0000-0000-00003E000000}"/>
    <cellStyle name="Komma 6 3 6" xfId="1617" xr:uid="{00000000-0005-0000-0000-00003E000000}"/>
    <cellStyle name="Komma 6 4" xfId="145" xr:uid="{00000000-0005-0000-0000-00003E000000}"/>
    <cellStyle name="Komma 6 4 2" xfId="401" xr:uid="{00000000-0005-0000-0000-0000F8000000}"/>
    <cellStyle name="Komma 6 4 2 2" xfId="1169" xr:uid="{00000000-0005-0000-0000-0000F8000000}"/>
    <cellStyle name="Komma 6 4 2 2 2" xfId="2705" xr:uid="{00000000-0005-0000-0000-0000F8000000}"/>
    <cellStyle name="Komma 6 4 2 3" xfId="1937" xr:uid="{00000000-0005-0000-0000-0000F8000000}"/>
    <cellStyle name="Komma 6 4 3" xfId="657" xr:uid="{00000000-0005-0000-0000-0000F8000000}"/>
    <cellStyle name="Komma 6 4 3 2" xfId="1425" xr:uid="{00000000-0005-0000-0000-0000F8000000}"/>
    <cellStyle name="Komma 6 4 3 2 2" xfId="2961" xr:uid="{00000000-0005-0000-0000-0000F8000000}"/>
    <cellStyle name="Komma 6 4 3 3" xfId="2193" xr:uid="{00000000-0005-0000-0000-0000F8000000}"/>
    <cellStyle name="Komma 6 4 4" xfId="913" xr:uid="{00000000-0005-0000-0000-00003E000000}"/>
    <cellStyle name="Komma 6 4 4 2" xfId="2449" xr:uid="{00000000-0005-0000-0000-00003E000000}"/>
    <cellStyle name="Komma 6 4 5" xfId="1681" xr:uid="{00000000-0005-0000-0000-00003E000000}"/>
    <cellStyle name="Komma 6 5" xfId="273" xr:uid="{00000000-0005-0000-0000-0000F1000000}"/>
    <cellStyle name="Komma 6 5 2" xfId="1041" xr:uid="{00000000-0005-0000-0000-0000F1000000}"/>
    <cellStyle name="Komma 6 5 2 2" xfId="2577" xr:uid="{00000000-0005-0000-0000-0000F1000000}"/>
    <cellStyle name="Komma 6 5 3" xfId="1809" xr:uid="{00000000-0005-0000-0000-0000F1000000}"/>
    <cellStyle name="Komma 6 6" xfId="529" xr:uid="{00000000-0005-0000-0000-0000F1000000}"/>
    <cellStyle name="Komma 6 6 2" xfId="1297" xr:uid="{00000000-0005-0000-0000-0000F1000000}"/>
    <cellStyle name="Komma 6 6 2 2" xfId="2833" xr:uid="{00000000-0005-0000-0000-0000F1000000}"/>
    <cellStyle name="Komma 6 6 3" xfId="2065" xr:uid="{00000000-0005-0000-0000-0000F1000000}"/>
    <cellStyle name="Komma 6 7" xfId="785" xr:uid="{00000000-0005-0000-0000-00003E000000}"/>
    <cellStyle name="Komma 6 7 2" xfId="2321" xr:uid="{00000000-0005-0000-0000-00003E000000}"/>
    <cellStyle name="Komma 6 8" xfId="1553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FB000000}"/>
    <cellStyle name="Komma 7 2 2 2 2" xfId="1249" xr:uid="{00000000-0005-0000-0000-0000FB000000}"/>
    <cellStyle name="Komma 7 2 2 2 2 2" xfId="2785" xr:uid="{00000000-0005-0000-0000-0000FB000000}"/>
    <cellStyle name="Komma 7 2 2 2 3" xfId="2017" xr:uid="{00000000-0005-0000-0000-0000FB000000}"/>
    <cellStyle name="Komma 7 2 2 3" xfId="737" xr:uid="{00000000-0005-0000-0000-0000FB000000}"/>
    <cellStyle name="Komma 7 2 2 3 2" xfId="1505" xr:uid="{00000000-0005-0000-0000-0000FB000000}"/>
    <cellStyle name="Komma 7 2 2 3 2 2" xfId="3041" xr:uid="{00000000-0005-0000-0000-0000FB000000}"/>
    <cellStyle name="Komma 7 2 2 3 3" xfId="2273" xr:uid="{00000000-0005-0000-0000-0000FB000000}"/>
    <cellStyle name="Komma 7 2 2 4" xfId="993" xr:uid="{00000000-0005-0000-0000-00004E000000}"/>
    <cellStyle name="Komma 7 2 2 4 2" xfId="2529" xr:uid="{00000000-0005-0000-0000-00004E000000}"/>
    <cellStyle name="Komma 7 2 2 5" xfId="1761" xr:uid="{00000000-0005-0000-0000-00004E000000}"/>
    <cellStyle name="Komma 7 2 3" xfId="353" xr:uid="{00000000-0005-0000-0000-0000FA000000}"/>
    <cellStyle name="Komma 7 2 3 2" xfId="1121" xr:uid="{00000000-0005-0000-0000-0000FA000000}"/>
    <cellStyle name="Komma 7 2 3 2 2" xfId="2657" xr:uid="{00000000-0005-0000-0000-0000FA000000}"/>
    <cellStyle name="Komma 7 2 3 3" xfId="1889" xr:uid="{00000000-0005-0000-0000-0000FA000000}"/>
    <cellStyle name="Komma 7 2 4" xfId="609" xr:uid="{00000000-0005-0000-0000-0000FA000000}"/>
    <cellStyle name="Komma 7 2 4 2" xfId="1377" xr:uid="{00000000-0005-0000-0000-0000FA000000}"/>
    <cellStyle name="Komma 7 2 4 2 2" xfId="2913" xr:uid="{00000000-0005-0000-0000-0000FA000000}"/>
    <cellStyle name="Komma 7 2 4 3" xfId="2145" xr:uid="{00000000-0005-0000-0000-0000FA000000}"/>
    <cellStyle name="Komma 7 2 5" xfId="865" xr:uid="{00000000-0005-0000-0000-00004E000000}"/>
    <cellStyle name="Komma 7 2 5 2" xfId="2401" xr:uid="{00000000-0005-0000-0000-00004E000000}"/>
    <cellStyle name="Komma 7 2 6" xfId="1633" xr:uid="{00000000-0005-0000-0000-00004E000000}"/>
    <cellStyle name="Komma 7 3" xfId="161" xr:uid="{00000000-0005-0000-0000-00004E000000}"/>
    <cellStyle name="Komma 7 3 2" xfId="417" xr:uid="{00000000-0005-0000-0000-0000FC000000}"/>
    <cellStyle name="Komma 7 3 2 2" xfId="1185" xr:uid="{00000000-0005-0000-0000-0000FC000000}"/>
    <cellStyle name="Komma 7 3 2 2 2" xfId="2721" xr:uid="{00000000-0005-0000-0000-0000FC000000}"/>
    <cellStyle name="Komma 7 3 2 3" xfId="1953" xr:uid="{00000000-0005-0000-0000-0000FC000000}"/>
    <cellStyle name="Komma 7 3 3" xfId="673" xr:uid="{00000000-0005-0000-0000-0000FC000000}"/>
    <cellStyle name="Komma 7 3 3 2" xfId="1441" xr:uid="{00000000-0005-0000-0000-0000FC000000}"/>
    <cellStyle name="Komma 7 3 3 2 2" xfId="2977" xr:uid="{00000000-0005-0000-0000-0000FC000000}"/>
    <cellStyle name="Komma 7 3 3 3" xfId="2209" xr:uid="{00000000-0005-0000-0000-0000FC000000}"/>
    <cellStyle name="Komma 7 3 4" xfId="929" xr:uid="{00000000-0005-0000-0000-00004E000000}"/>
    <cellStyle name="Komma 7 3 4 2" xfId="2465" xr:uid="{00000000-0005-0000-0000-00004E000000}"/>
    <cellStyle name="Komma 7 3 5" xfId="1697" xr:uid="{00000000-0005-0000-0000-00004E000000}"/>
    <cellStyle name="Komma 7 4" xfId="289" xr:uid="{00000000-0005-0000-0000-0000F9000000}"/>
    <cellStyle name="Komma 7 4 2" xfId="1057" xr:uid="{00000000-0005-0000-0000-0000F9000000}"/>
    <cellStyle name="Komma 7 4 2 2" xfId="2593" xr:uid="{00000000-0005-0000-0000-0000F9000000}"/>
    <cellStyle name="Komma 7 4 3" xfId="1825" xr:uid="{00000000-0005-0000-0000-0000F9000000}"/>
    <cellStyle name="Komma 7 5" xfId="545" xr:uid="{00000000-0005-0000-0000-0000F9000000}"/>
    <cellStyle name="Komma 7 5 2" xfId="1313" xr:uid="{00000000-0005-0000-0000-0000F9000000}"/>
    <cellStyle name="Komma 7 5 2 2" xfId="2849" xr:uid="{00000000-0005-0000-0000-0000F9000000}"/>
    <cellStyle name="Komma 7 5 3" xfId="2081" xr:uid="{00000000-0005-0000-0000-0000F9000000}"/>
    <cellStyle name="Komma 7 6" xfId="801" xr:uid="{00000000-0005-0000-0000-00004E000000}"/>
    <cellStyle name="Komma 7 6 2" xfId="2337" xr:uid="{00000000-0005-0000-0000-00004E000000}"/>
    <cellStyle name="Komma 7 7" xfId="1569" xr:uid="{00000000-0005-0000-0000-00004E000000}"/>
    <cellStyle name="Komma 8" xfId="65" xr:uid="{00000000-0005-0000-0000-00006E000000}"/>
    <cellStyle name="Komma 8 2" xfId="193" xr:uid="{00000000-0005-0000-0000-00006E000000}"/>
    <cellStyle name="Komma 8 2 2" xfId="449" xr:uid="{00000000-0005-0000-0000-0000FE000000}"/>
    <cellStyle name="Komma 8 2 2 2" xfId="1217" xr:uid="{00000000-0005-0000-0000-0000FE000000}"/>
    <cellStyle name="Komma 8 2 2 2 2" xfId="2753" xr:uid="{00000000-0005-0000-0000-0000FE000000}"/>
    <cellStyle name="Komma 8 2 2 3" xfId="1985" xr:uid="{00000000-0005-0000-0000-0000FE000000}"/>
    <cellStyle name="Komma 8 2 3" xfId="705" xr:uid="{00000000-0005-0000-0000-0000FE000000}"/>
    <cellStyle name="Komma 8 2 3 2" xfId="1473" xr:uid="{00000000-0005-0000-0000-0000FE000000}"/>
    <cellStyle name="Komma 8 2 3 2 2" xfId="3009" xr:uid="{00000000-0005-0000-0000-0000FE000000}"/>
    <cellStyle name="Komma 8 2 3 3" xfId="2241" xr:uid="{00000000-0005-0000-0000-0000FE000000}"/>
    <cellStyle name="Komma 8 2 4" xfId="961" xr:uid="{00000000-0005-0000-0000-00006E000000}"/>
    <cellStyle name="Komma 8 2 4 2" xfId="2497" xr:uid="{00000000-0005-0000-0000-00006E000000}"/>
    <cellStyle name="Komma 8 2 5" xfId="1729" xr:uid="{00000000-0005-0000-0000-00006E000000}"/>
    <cellStyle name="Komma 8 3" xfId="321" xr:uid="{00000000-0005-0000-0000-0000FD000000}"/>
    <cellStyle name="Komma 8 3 2" xfId="1089" xr:uid="{00000000-0005-0000-0000-0000FD000000}"/>
    <cellStyle name="Komma 8 3 2 2" xfId="2625" xr:uid="{00000000-0005-0000-0000-0000FD000000}"/>
    <cellStyle name="Komma 8 3 3" xfId="1857" xr:uid="{00000000-0005-0000-0000-0000FD000000}"/>
    <cellStyle name="Komma 8 4" xfId="577" xr:uid="{00000000-0005-0000-0000-0000FD000000}"/>
    <cellStyle name="Komma 8 4 2" xfId="1345" xr:uid="{00000000-0005-0000-0000-0000FD000000}"/>
    <cellStyle name="Komma 8 4 2 2" xfId="2881" xr:uid="{00000000-0005-0000-0000-0000FD000000}"/>
    <cellStyle name="Komma 8 4 3" xfId="2113" xr:uid="{00000000-0005-0000-0000-0000FD000000}"/>
    <cellStyle name="Komma 8 5" xfId="833" xr:uid="{00000000-0005-0000-0000-00006E000000}"/>
    <cellStyle name="Komma 8 5 2" xfId="2369" xr:uid="{00000000-0005-0000-0000-00006E000000}"/>
    <cellStyle name="Komma 8 6" xfId="1601" xr:uid="{00000000-0005-0000-0000-00006E000000}"/>
    <cellStyle name="Komma 9" xfId="129" xr:uid="{00000000-0005-0000-0000-0000AE000000}"/>
    <cellStyle name="Komma 9 2" xfId="385" xr:uid="{00000000-0005-0000-0000-0000FF000000}"/>
    <cellStyle name="Komma 9 2 2" xfId="1153" xr:uid="{00000000-0005-0000-0000-0000FF000000}"/>
    <cellStyle name="Komma 9 2 2 2" xfId="2689" xr:uid="{00000000-0005-0000-0000-0000FF000000}"/>
    <cellStyle name="Komma 9 2 3" xfId="1921" xr:uid="{00000000-0005-0000-0000-0000FF000000}"/>
    <cellStyle name="Komma 9 3" xfId="641" xr:uid="{00000000-0005-0000-0000-0000FF000000}"/>
    <cellStyle name="Komma 9 3 2" xfId="1409" xr:uid="{00000000-0005-0000-0000-0000FF000000}"/>
    <cellStyle name="Komma 9 3 2 2" xfId="2945" xr:uid="{00000000-0005-0000-0000-0000FF000000}"/>
    <cellStyle name="Komma 9 3 3" xfId="2177" xr:uid="{00000000-0005-0000-0000-0000FF000000}"/>
    <cellStyle name="Komma 9 4" xfId="897" xr:uid="{00000000-0005-0000-0000-0000AE000000}"/>
    <cellStyle name="Komma 9 4 2" xfId="2433" xr:uid="{00000000-0005-0000-0000-0000AE000000}"/>
    <cellStyle name="Komma 9 5" xfId="1665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5" t="s">
        <v>61</v>
      </c>
      <c r="L1" s="185"/>
      <c r="M1" s="184" t="s">
        <v>17</v>
      </c>
      <c r="N1" s="184"/>
      <c r="O1" s="184"/>
      <c r="P1" s="183" t="s">
        <v>16</v>
      </c>
      <c r="Q1" s="18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86" t="s">
        <v>1</v>
      </c>
      <c r="K3" s="186"/>
      <c r="L3" s="116" t="s">
        <v>135</v>
      </c>
      <c r="M3" s="116" t="s">
        <v>136</v>
      </c>
      <c r="N3" s="116" t="s">
        <v>137</v>
      </c>
      <c r="O3" s="116" t="s">
        <v>138</v>
      </c>
      <c r="P3" s="116" t="s">
        <v>139</v>
      </c>
      <c r="Q3" s="116" t="s">
        <v>140</v>
      </c>
      <c r="R3" s="176" t="s">
        <v>3</v>
      </c>
      <c r="S3" s="176"/>
      <c r="T3" s="176" t="s">
        <v>5</v>
      </c>
      <c r="U3" s="176"/>
    </row>
    <row r="4" spans="1:22" s="21" customFormat="1" ht="34.5" customHeight="1" x14ac:dyDescent="0.3">
      <c r="A4" s="29" t="s">
        <v>2</v>
      </c>
      <c r="B4" s="174" t="s">
        <v>47</v>
      </c>
      <c r="C4" s="175"/>
      <c r="D4" s="30" t="s">
        <v>79</v>
      </c>
      <c r="E4" s="30" t="s">
        <v>80</v>
      </c>
      <c r="F4" s="30" t="s">
        <v>81</v>
      </c>
      <c r="G4" s="30" t="s">
        <v>82</v>
      </c>
      <c r="H4" s="30" t="s">
        <v>83</v>
      </c>
      <c r="I4" s="30" t="s">
        <v>84</v>
      </c>
      <c r="J4" s="29" t="s">
        <v>0</v>
      </c>
      <c r="K4" s="31" t="s">
        <v>4</v>
      </c>
      <c r="L4" s="30" t="str">
        <f t="shared" ref="L4:Q4" si="0">D4</f>
        <v>Börger</v>
      </c>
      <c r="M4" s="30" t="s">
        <v>80</v>
      </c>
      <c r="N4" s="30" t="s">
        <v>81</v>
      </c>
      <c r="O4" s="30" t="str">
        <f t="shared" si="0"/>
        <v>Börgermoor</v>
      </c>
      <c r="P4" s="30" t="str">
        <f t="shared" si="0"/>
        <v>Spahnharrenstätte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81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1"/>
    </row>
    <row r="6" spans="1:22" ht="20.25" customHeight="1" x14ac:dyDescent="0.3">
      <c r="A6" s="35">
        <v>1</v>
      </c>
      <c r="B6" s="177" t="str">
        <f>'Übersicht Gruppen'!B2</f>
        <v>Börgermoor I</v>
      </c>
      <c r="C6" s="178"/>
      <c r="D6" s="36">
        <f>'Übersicht Gruppen'!C2</f>
        <v>952.2</v>
      </c>
      <c r="E6" s="36">
        <f>'Übersicht Gruppen'!D2</f>
        <v>948</v>
      </c>
      <c r="F6" s="36">
        <f>'Übersicht Gruppen'!E2</f>
        <v>943.7</v>
      </c>
      <c r="G6" s="36">
        <f>'Übersicht Gruppen'!F2</f>
        <v>953.30000000000007</v>
      </c>
      <c r="H6" s="36">
        <f>'Übersicht Gruppen'!G2</f>
        <v>945.89999999999986</v>
      </c>
      <c r="I6" s="36">
        <f>'Übersicht Gruppen'!H2</f>
        <v>949</v>
      </c>
      <c r="J6" s="37">
        <f>'Übersicht Gruppen'!I2</f>
        <v>948.68333333333339</v>
      </c>
      <c r="K6" s="38">
        <f t="shared" ref="K6:K11" si="1">SUM(D6:I6)</f>
        <v>5692.1</v>
      </c>
      <c r="L6" s="36">
        <f>'Übersicht Gruppen'!K2</f>
        <v>947.50000000000011</v>
      </c>
      <c r="M6" s="36">
        <f>'Übersicht Gruppen'!L2</f>
        <v>941.69999999999993</v>
      </c>
      <c r="N6" s="36">
        <f>'Übersicht Gruppen'!M2</f>
        <v>948.19999999999993</v>
      </c>
      <c r="O6" s="36">
        <f>'Übersicht Gruppen'!N2</f>
        <v>952.3</v>
      </c>
      <c r="P6" s="36">
        <f>'Übersicht Gruppen'!O2</f>
        <v>949.4</v>
      </c>
      <c r="Q6" s="36">
        <f>'Übersicht Gruppen'!P2</f>
        <v>0</v>
      </c>
      <c r="R6" s="37">
        <f>'Übersicht Gruppen'!Q2</f>
        <v>947.81999999999994</v>
      </c>
      <c r="S6" s="38">
        <f t="shared" ref="S6:S11" si="2">SUM(L6:Q6)</f>
        <v>4739.0999999999995</v>
      </c>
      <c r="T6" s="37">
        <f>'Übersicht Gruppen'!S2</f>
        <v>948.29090909090894</v>
      </c>
      <c r="U6" s="38">
        <f>SUM(S6+K6)</f>
        <v>10431.200000000001</v>
      </c>
      <c r="V6" s="182"/>
    </row>
    <row r="7" spans="1:22" ht="20.25" customHeight="1" x14ac:dyDescent="0.3">
      <c r="A7" s="39">
        <v>2</v>
      </c>
      <c r="B7" s="179" t="str">
        <f>'Übersicht Gruppen'!B3</f>
        <v>Sögel I</v>
      </c>
      <c r="C7" s="180"/>
      <c r="D7" s="40">
        <f>'Übersicht Gruppen'!C3</f>
        <v>948.1</v>
      </c>
      <c r="E7" s="40">
        <f>'Übersicht Gruppen'!D3</f>
        <v>944.10000000000014</v>
      </c>
      <c r="F7" s="40">
        <f>'Übersicht Gruppen'!E3</f>
        <v>949.9</v>
      </c>
      <c r="G7" s="40">
        <f>'Übersicht Gruppen'!F3</f>
        <v>948.5</v>
      </c>
      <c r="H7" s="40">
        <f>'Übersicht Gruppen'!G3</f>
        <v>947.09999999999991</v>
      </c>
      <c r="I7" s="40">
        <f>'Übersicht Gruppen'!H3</f>
        <v>943.1</v>
      </c>
      <c r="J7" s="41">
        <f>'Übersicht Gruppen'!I3</f>
        <v>946.80000000000018</v>
      </c>
      <c r="K7" s="42">
        <f t="shared" si="1"/>
        <v>5680.8000000000011</v>
      </c>
      <c r="L7" s="40">
        <f>'Übersicht Gruppen'!K3</f>
        <v>948.6</v>
      </c>
      <c r="M7" s="40">
        <f>'Übersicht Gruppen'!L3</f>
        <v>941.8</v>
      </c>
      <c r="N7" s="40">
        <f>'Übersicht Gruppen'!M3</f>
        <v>947.40000000000009</v>
      </c>
      <c r="O7" s="40">
        <f>'Übersicht Gruppen'!N3</f>
        <v>946.5</v>
      </c>
      <c r="P7" s="40">
        <f>'Übersicht Gruppen'!O3</f>
        <v>948.6</v>
      </c>
      <c r="Q7" s="40">
        <f>'Übersicht Gruppen'!P3</f>
        <v>0</v>
      </c>
      <c r="R7" s="41">
        <f>'Übersicht Gruppen'!Q3</f>
        <v>946.58000000000015</v>
      </c>
      <c r="S7" s="42">
        <f t="shared" si="2"/>
        <v>4732.9000000000005</v>
      </c>
      <c r="T7" s="41">
        <f>'Übersicht Gruppen'!S3</f>
        <v>946.70000000000027</v>
      </c>
      <c r="U7" s="42">
        <f t="shared" ref="U7:U11" si="3">SUM(S7+K7)</f>
        <v>10413.700000000001</v>
      </c>
      <c r="V7" s="42">
        <f>(U6-U7)*-1</f>
        <v>-17.5</v>
      </c>
    </row>
    <row r="8" spans="1:22" ht="20.25" customHeight="1" x14ac:dyDescent="0.3">
      <c r="A8" s="43">
        <v>3</v>
      </c>
      <c r="B8" s="177" t="str">
        <f>'Übersicht Gruppen'!B4</f>
        <v>Lahn II</v>
      </c>
      <c r="C8" s="178"/>
      <c r="D8" s="36">
        <f>'Übersicht Gruppen'!C4</f>
        <v>937.40000000000009</v>
      </c>
      <c r="E8" s="36">
        <f>'Übersicht Gruppen'!D4</f>
        <v>936.40000000000009</v>
      </c>
      <c r="F8" s="36">
        <f>'Übersicht Gruppen'!E4</f>
        <v>944.8</v>
      </c>
      <c r="G8" s="36">
        <f>'Übersicht Gruppen'!F4</f>
        <v>945.19999999999993</v>
      </c>
      <c r="H8" s="36">
        <f>'Übersicht Gruppen'!G4</f>
        <v>939.90000000000009</v>
      </c>
      <c r="I8" s="36">
        <f>'Übersicht Gruppen'!H4</f>
        <v>944.80000000000007</v>
      </c>
      <c r="J8" s="37">
        <f>'Übersicht Gruppen'!I4</f>
        <v>941.41666666666686</v>
      </c>
      <c r="K8" s="38">
        <f t="shared" si="1"/>
        <v>5648.5000000000009</v>
      </c>
      <c r="L8" s="36">
        <f>'Übersicht Gruppen'!K4</f>
        <v>941</v>
      </c>
      <c r="M8" s="36">
        <f>'Übersicht Gruppen'!L4</f>
        <v>944.1</v>
      </c>
      <c r="N8" s="36">
        <f>'Übersicht Gruppen'!M4</f>
        <v>950.8</v>
      </c>
      <c r="O8" s="36">
        <f>'Übersicht Gruppen'!N4</f>
        <v>945.9</v>
      </c>
      <c r="P8" s="36">
        <f>'Übersicht Gruppen'!O4</f>
        <v>947.7</v>
      </c>
      <c r="Q8" s="36">
        <f>'Übersicht Gruppen'!P4</f>
        <v>0</v>
      </c>
      <c r="R8" s="37">
        <f>'Übersicht Gruppen'!Q4</f>
        <v>945.9</v>
      </c>
      <c r="S8" s="38">
        <f t="shared" si="2"/>
        <v>4729.5</v>
      </c>
      <c r="T8" s="37">
        <f>'Übersicht Gruppen'!S4</f>
        <v>943.45454545454561</v>
      </c>
      <c r="U8" s="38">
        <f t="shared" si="3"/>
        <v>10378</v>
      </c>
      <c r="V8" s="38">
        <f t="shared" ref="V8:V11" si="4">(U7-U8)*-1</f>
        <v>-35.700000000000728</v>
      </c>
    </row>
    <row r="9" spans="1:22" ht="20.25" customHeight="1" x14ac:dyDescent="0.3">
      <c r="A9" s="29">
        <v>4</v>
      </c>
      <c r="B9" s="179" t="str">
        <f>'Übersicht Gruppen'!B5</f>
        <v>Werlte III</v>
      </c>
      <c r="C9" s="180"/>
      <c r="D9" s="40">
        <f>'Übersicht Gruppen'!C5</f>
        <v>946.3</v>
      </c>
      <c r="E9" s="40">
        <f>'Übersicht Gruppen'!D5</f>
        <v>940.80000000000007</v>
      </c>
      <c r="F9" s="40">
        <f>'Übersicht Gruppen'!E5</f>
        <v>944.9</v>
      </c>
      <c r="G9" s="40">
        <f>'Übersicht Gruppen'!F5</f>
        <v>940.3</v>
      </c>
      <c r="H9" s="40">
        <f>'Übersicht Gruppen'!G5</f>
        <v>944.69999999999993</v>
      </c>
      <c r="I9" s="40">
        <f>'Übersicht Gruppen'!H5</f>
        <v>945.30000000000007</v>
      </c>
      <c r="J9" s="41">
        <f>'Übersicht Gruppen'!I5</f>
        <v>943.7166666666667</v>
      </c>
      <c r="K9" s="42">
        <f t="shared" si="1"/>
        <v>5662.3</v>
      </c>
      <c r="L9" s="40">
        <f>'Übersicht Gruppen'!K5</f>
        <v>939.9</v>
      </c>
      <c r="M9" s="40">
        <f>'Übersicht Gruppen'!L5</f>
        <v>942.90000000000009</v>
      </c>
      <c r="N9" s="40">
        <f>'Übersicht Gruppen'!M5</f>
        <v>941.2</v>
      </c>
      <c r="O9" s="40">
        <f>'Übersicht Gruppen'!N5</f>
        <v>945.5</v>
      </c>
      <c r="P9" s="40">
        <f>'Übersicht Gruppen'!O5</f>
        <v>941.2</v>
      </c>
      <c r="Q9" s="40">
        <f>'Übersicht Gruppen'!P5</f>
        <v>0</v>
      </c>
      <c r="R9" s="41">
        <f>'Übersicht Gruppen'!Q5</f>
        <v>942.14</v>
      </c>
      <c r="S9" s="42">
        <f t="shared" si="2"/>
        <v>4710.7</v>
      </c>
      <c r="T9" s="41">
        <f>'Übersicht Gruppen'!S5</f>
        <v>943.00000000000011</v>
      </c>
      <c r="U9" s="42">
        <f t="shared" si="3"/>
        <v>10373</v>
      </c>
      <c r="V9" s="42">
        <f t="shared" si="4"/>
        <v>-5</v>
      </c>
    </row>
    <row r="10" spans="1:22" ht="20.25" customHeight="1" x14ac:dyDescent="0.3">
      <c r="A10" s="44">
        <v>5</v>
      </c>
      <c r="B10" s="177" t="str">
        <f>'Übersicht Gruppen'!B6</f>
        <v>Spahnharrenstätte I</v>
      </c>
      <c r="C10" s="178"/>
      <c r="D10" s="36">
        <f>'Übersicht Gruppen'!C6</f>
        <v>939.4</v>
      </c>
      <c r="E10" s="36">
        <f>'Übersicht Gruppen'!D6</f>
        <v>941.3</v>
      </c>
      <c r="F10" s="36">
        <f>'Übersicht Gruppen'!E6</f>
        <v>942</v>
      </c>
      <c r="G10" s="36">
        <f>'Übersicht Gruppen'!F6</f>
        <v>939.09999999999991</v>
      </c>
      <c r="H10" s="36">
        <f>'Übersicht Gruppen'!G6</f>
        <v>944.8</v>
      </c>
      <c r="I10" s="36">
        <f>'Übersicht Gruppen'!H6</f>
        <v>947.1</v>
      </c>
      <c r="J10" s="37">
        <f>'Übersicht Gruppen'!I6</f>
        <v>942.2833333333333</v>
      </c>
      <c r="K10" s="38">
        <f t="shared" si="1"/>
        <v>5653.7</v>
      </c>
      <c r="L10" s="36">
        <f>'Übersicht Gruppen'!K6</f>
        <v>947.90000000000009</v>
      </c>
      <c r="M10" s="36">
        <f>'Übersicht Gruppen'!L6</f>
        <v>940.9</v>
      </c>
      <c r="N10" s="36">
        <f>'Übersicht Gruppen'!M6</f>
        <v>942.6</v>
      </c>
      <c r="O10" s="36">
        <f>'Übersicht Gruppen'!N6</f>
        <v>943.2</v>
      </c>
      <c r="P10" s="36">
        <f>'Übersicht Gruppen'!O6</f>
        <v>943.6</v>
      </c>
      <c r="Q10" s="36">
        <f>'Übersicht Gruppen'!P6</f>
        <v>0</v>
      </c>
      <c r="R10" s="37">
        <f>'Übersicht Gruppen'!Q6</f>
        <v>943.6400000000001</v>
      </c>
      <c r="S10" s="38">
        <f t="shared" si="2"/>
        <v>4718.2000000000007</v>
      </c>
      <c r="T10" s="37">
        <f>'Übersicht Gruppen'!S6</f>
        <v>942.90000000000009</v>
      </c>
      <c r="U10" s="38">
        <f t="shared" si="3"/>
        <v>10371.900000000001</v>
      </c>
      <c r="V10" s="38">
        <f t="shared" si="4"/>
        <v>-1.0999999999985448</v>
      </c>
    </row>
    <row r="11" spans="1:22" ht="20.25" customHeight="1" x14ac:dyDescent="0.3">
      <c r="A11" s="45">
        <v>6</v>
      </c>
      <c r="B11" s="179" t="str">
        <f>'Übersicht Gruppen'!B7</f>
        <v>Börger I</v>
      </c>
      <c r="C11" s="180"/>
      <c r="D11" s="40">
        <f>'Übersicht Gruppen'!C7</f>
        <v>937.80000000000007</v>
      </c>
      <c r="E11" s="40">
        <f>'Übersicht Gruppen'!D7</f>
        <v>940.5</v>
      </c>
      <c r="F11" s="40">
        <f>'Übersicht Gruppen'!E7</f>
        <v>946.09999999999991</v>
      </c>
      <c r="G11" s="40">
        <f>'Übersicht Gruppen'!F7</f>
        <v>945.7</v>
      </c>
      <c r="H11" s="40">
        <f>'Übersicht Gruppen'!G7</f>
        <v>943.7</v>
      </c>
      <c r="I11" s="40">
        <f>'Übersicht Gruppen'!H7</f>
        <v>941.4</v>
      </c>
      <c r="J11" s="41">
        <f>'Übersicht Gruppen'!I7</f>
        <v>942.5333333333333</v>
      </c>
      <c r="K11" s="42">
        <f t="shared" si="1"/>
        <v>5655.2</v>
      </c>
      <c r="L11" s="40">
        <f>'Übersicht Gruppen'!K7</f>
        <v>942.8</v>
      </c>
      <c r="M11" s="40">
        <f>'Übersicht Gruppen'!L7</f>
        <v>938.9</v>
      </c>
      <c r="N11" s="40">
        <f>'Übersicht Gruppen'!M7</f>
        <v>941.09999999999991</v>
      </c>
      <c r="O11" s="40">
        <f>'Übersicht Gruppen'!N7</f>
        <v>943.3</v>
      </c>
      <c r="P11" s="40">
        <f>'Übersicht Gruppen'!O7</f>
        <v>943.3</v>
      </c>
      <c r="Q11" s="40">
        <f>'Übersicht Gruppen'!P7</f>
        <v>0</v>
      </c>
      <c r="R11" s="41">
        <f>'Übersicht Gruppen'!Q7</f>
        <v>941.87999999999988</v>
      </c>
      <c r="S11" s="42">
        <f t="shared" si="2"/>
        <v>4709.3999999999996</v>
      </c>
      <c r="T11" s="41">
        <f>'Übersicht Gruppen'!S7</f>
        <v>942.23636363636354</v>
      </c>
      <c r="U11" s="42">
        <f t="shared" si="3"/>
        <v>10364.599999999999</v>
      </c>
      <c r="V11" s="42">
        <f t="shared" si="4"/>
        <v>-7.3000000000029104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943.5333333333333</v>
      </c>
      <c r="E13" s="36">
        <f t="shared" ref="E13:U13" si="5">AVERAGE(E6:E11)</f>
        <v>941.85</v>
      </c>
      <c r="F13" s="36">
        <f t="shared" si="5"/>
        <v>945.23333333333323</v>
      </c>
      <c r="G13" s="36">
        <f t="shared" si="5"/>
        <v>945.34999999999991</v>
      </c>
      <c r="H13" s="36">
        <f t="shared" si="5"/>
        <v>944.34999999999991</v>
      </c>
      <c r="I13" s="36">
        <f t="shared" si="5"/>
        <v>945.11666666666667</v>
      </c>
      <c r="J13" s="37">
        <f t="shared" si="5"/>
        <v>944.23888888888905</v>
      </c>
      <c r="K13" s="38">
        <f>SUM(K6:K11)/6</f>
        <v>5665.4333333333334</v>
      </c>
      <c r="L13" s="36">
        <f t="shared" si="5"/>
        <v>944.61666666666679</v>
      </c>
      <c r="M13" s="36">
        <f t="shared" si="5"/>
        <v>941.71666666666658</v>
      </c>
      <c r="N13" s="36">
        <f t="shared" si="5"/>
        <v>945.21666666666658</v>
      </c>
      <c r="O13" s="36">
        <f t="shared" si="5"/>
        <v>946.11666666666667</v>
      </c>
      <c r="P13" s="36">
        <f t="shared" si="5"/>
        <v>945.63333333333333</v>
      </c>
      <c r="Q13" s="36">
        <f t="shared" si="5"/>
        <v>0</v>
      </c>
      <c r="R13" s="37">
        <f t="shared" si="5"/>
        <v>944.66</v>
      </c>
      <c r="S13" s="36">
        <f t="shared" si="5"/>
        <v>4723.3</v>
      </c>
      <c r="T13" s="37">
        <f t="shared" si="5"/>
        <v>944.43030303030309</v>
      </c>
      <c r="U13" s="38">
        <f t="shared" si="5"/>
        <v>10388.733333333334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6" t="s">
        <v>1</v>
      </c>
      <c r="K15" s="176"/>
      <c r="L15" s="46"/>
      <c r="M15" s="46"/>
      <c r="N15" s="46"/>
      <c r="O15" s="46"/>
      <c r="P15" s="46"/>
      <c r="Q15" s="46"/>
      <c r="R15" s="176" t="s">
        <v>3</v>
      </c>
      <c r="S15" s="176"/>
      <c r="T15" s="176" t="s">
        <v>5</v>
      </c>
      <c r="U15" s="176"/>
      <c r="V15" s="181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1"/>
    </row>
    <row r="17" spans="1:22" s="51" customFormat="1" ht="18" customHeight="1" x14ac:dyDescent="0.3">
      <c r="A17" s="50">
        <v>1</v>
      </c>
      <c r="B17" s="54" t="str">
        <f>'Übersicht Schützen'!A2</f>
        <v>Stefan Kohnen</v>
      </c>
      <c r="C17" s="91" t="str">
        <f>'Übersicht Schützen'!B2</f>
        <v>Börgermoor I</v>
      </c>
      <c r="D17" s="55">
        <f>'Übersicht Schützen'!C2</f>
        <v>317.89999999999998</v>
      </c>
      <c r="E17" s="38">
        <f>'Übersicht Schützen'!D2</f>
        <v>316.8</v>
      </c>
      <c r="F17" s="38">
        <f>'Übersicht Schützen'!E2</f>
        <v>317.5</v>
      </c>
      <c r="G17" s="38">
        <f>'Übersicht Schützen'!F2</f>
        <v>320.10000000000002</v>
      </c>
      <c r="H17" s="38">
        <f>'Übersicht Schützen'!G2</f>
        <v>318.2</v>
      </c>
      <c r="I17" s="38">
        <f>'Übersicht Schützen'!H2</f>
        <v>318.7</v>
      </c>
      <c r="J17" s="56">
        <f>'Übersicht Schützen'!I2</f>
        <v>318.20000000000005</v>
      </c>
      <c r="K17" s="38">
        <f>SUM(D17:I17)</f>
        <v>1909.2000000000003</v>
      </c>
      <c r="L17" s="38">
        <f>'Übersicht Schützen'!L2</f>
        <v>318.10000000000002</v>
      </c>
      <c r="M17" s="38">
        <f>'Übersicht Schützen'!M2</f>
        <v>316.5</v>
      </c>
      <c r="N17" s="38">
        <f>'Übersicht Schützen'!N2</f>
        <v>317.39999999999998</v>
      </c>
      <c r="O17" s="38">
        <f>'Übersicht Schützen'!O2</f>
        <v>320.3</v>
      </c>
      <c r="P17" s="38">
        <f>'Übersicht Schützen'!P2</f>
        <v>319.3</v>
      </c>
      <c r="Q17" s="38">
        <f>'Übersicht Schützen'!Q2</f>
        <v>0</v>
      </c>
      <c r="R17" s="56">
        <f>'Übersicht Schützen'!R2</f>
        <v>318.32</v>
      </c>
      <c r="S17" s="38">
        <f>SUM(L17:Q17)</f>
        <v>1591.6</v>
      </c>
      <c r="T17" s="56">
        <f>'Übersicht Schützen'!U2</f>
        <v>318.25454545454551</v>
      </c>
      <c r="U17" s="38">
        <f>SUM(K17+S17)</f>
        <v>3500.8</v>
      </c>
      <c r="V17" s="182"/>
    </row>
    <row r="18" spans="1:22" s="51" customFormat="1" ht="18" customHeight="1" x14ac:dyDescent="0.3">
      <c r="A18" s="29">
        <v>2</v>
      </c>
      <c r="B18" s="57" t="str">
        <f>'Übersicht Schützen'!A3</f>
        <v>Christian Segbers</v>
      </c>
      <c r="C18" s="92" t="str">
        <f>'Übersicht Schützen'!B3</f>
        <v>Börgermoor I</v>
      </c>
      <c r="D18" s="58">
        <f>'Übersicht Schützen'!C3</f>
        <v>318.5</v>
      </c>
      <c r="E18" s="42">
        <f>'Übersicht Schützen'!D3</f>
        <v>316.8</v>
      </c>
      <c r="F18" s="42">
        <f>'Übersicht Schützen'!E3</f>
        <v>314.39999999999998</v>
      </c>
      <c r="G18" s="42">
        <f>'Übersicht Schützen'!F3</f>
        <v>316.8</v>
      </c>
      <c r="H18" s="42">
        <f>'Übersicht Schützen'!G3</f>
        <v>314.39999999999998</v>
      </c>
      <c r="I18" s="42">
        <f>'Übersicht Schützen'!H3</f>
        <v>316.2</v>
      </c>
      <c r="J18" s="59">
        <f>'Übersicht Schützen'!I3</f>
        <v>316.18333333333334</v>
      </c>
      <c r="K18" s="42">
        <f>SUM(D18:I18)</f>
        <v>1897.1000000000001</v>
      </c>
      <c r="L18" s="42">
        <f>'Übersicht Schützen'!L3</f>
        <v>315.3</v>
      </c>
      <c r="M18" s="42">
        <f>'Übersicht Schützen'!M3</f>
        <v>315.8</v>
      </c>
      <c r="N18" s="42">
        <f>'Übersicht Schützen'!N3</f>
        <v>317.7</v>
      </c>
      <c r="O18" s="42">
        <f>'Übersicht Schützen'!O3</f>
        <v>318.7</v>
      </c>
      <c r="P18" s="42">
        <f>'Übersicht Schützen'!P3</f>
        <v>316.5</v>
      </c>
      <c r="Q18" s="42">
        <f>'Übersicht Schützen'!Q3</f>
        <v>0</v>
      </c>
      <c r="R18" s="59">
        <f>'Übersicht Schützen'!R3</f>
        <v>316.8</v>
      </c>
      <c r="S18" s="42">
        <f t="shared" ref="S18:S52" si="6">SUM(L18:Q18)</f>
        <v>1584</v>
      </c>
      <c r="T18" s="59">
        <f>'Übersicht Schützen'!U3</f>
        <v>316.46363636363634</v>
      </c>
      <c r="U18" s="42">
        <f t="shared" ref="U18:U52" si="7">SUM(K18+S18)</f>
        <v>3481.1000000000004</v>
      </c>
      <c r="V18" s="42">
        <f>(U17-U18)*-1</f>
        <v>-19.699999999999818</v>
      </c>
    </row>
    <row r="19" spans="1:22" s="51" customFormat="1" ht="18" customHeight="1" x14ac:dyDescent="0.3">
      <c r="A19" s="50">
        <v>3</v>
      </c>
      <c r="B19" s="54" t="str">
        <f>'Übersicht Schützen'!A4</f>
        <v>Stephan Robbers</v>
      </c>
      <c r="C19" s="91" t="str">
        <f>'Übersicht Schützen'!B4</f>
        <v>Sögel I</v>
      </c>
      <c r="D19" s="55">
        <f>'Übersicht Schützen'!C4</f>
        <v>317.3</v>
      </c>
      <c r="E19" s="38">
        <f>'Übersicht Schützen'!D4</f>
        <v>316.60000000000002</v>
      </c>
      <c r="F19" s="38">
        <f>'Übersicht Schützen'!E4</f>
        <v>315.89999999999998</v>
      </c>
      <c r="G19" s="38">
        <f>'Übersicht Schützen'!F4</f>
        <v>318.2</v>
      </c>
      <c r="H19" s="38">
        <f>'Übersicht Schützen'!G4</f>
        <v>317.89999999999998</v>
      </c>
      <c r="I19" s="38">
        <f>'Übersicht Schützen'!H4</f>
        <v>314.3</v>
      </c>
      <c r="J19" s="56">
        <f>'Übersicht Schützen'!I4</f>
        <v>316.7</v>
      </c>
      <c r="K19" s="38">
        <f t="shared" ref="K19:K52" si="8">SUM(D19:I19)</f>
        <v>1900.2</v>
      </c>
      <c r="L19" s="38">
        <f>'Übersicht Schützen'!L4</f>
        <v>314.39999999999998</v>
      </c>
      <c r="M19" s="38">
        <f>'Übersicht Schützen'!M4</f>
        <v>314.5</v>
      </c>
      <c r="N19" s="38">
        <f>'Übersicht Schützen'!N4</f>
        <v>313.8</v>
      </c>
      <c r="O19" s="38">
        <f>'Übersicht Schützen'!O4</f>
        <v>317.3</v>
      </c>
      <c r="P19" s="38">
        <f>'Übersicht Schützen'!P4</f>
        <v>319.10000000000002</v>
      </c>
      <c r="Q19" s="38">
        <f>'Übersicht Schützen'!Q4</f>
        <v>0</v>
      </c>
      <c r="R19" s="56">
        <f>'Übersicht Schützen'!R4</f>
        <v>315.82</v>
      </c>
      <c r="S19" s="38">
        <f t="shared" si="6"/>
        <v>1579.1</v>
      </c>
      <c r="T19" s="56">
        <f>'Übersicht Schützen'!U4</f>
        <v>316.3</v>
      </c>
      <c r="U19" s="38">
        <f t="shared" si="7"/>
        <v>3479.3</v>
      </c>
      <c r="V19" s="38">
        <f t="shared" ref="V19:V46" si="9">(U18-U19)*-1</f>
        <v>-1.8000000000001819</v>
      </c>
    </row>
    <row r="20" spans="1:22" s="51" customFormat="1" ht="18" customHeight="1" x14ac:dyDescent="0.3">
      <c r="A20" s="52">
        <v>4</v>
      </c>
      <c r="B20" s="57" t="str">
        <f>'Übersicht Schützen'!A5</f>
        <v>Ingo Jäger</v>
      </c>
      <c r="C20" s="92" t="str">
        <f>'Übersicht Schützen'!B5</f>
        <v>Spahnharrenstätte I</v>
      </c>
      <c r="D20" s="58">
        <f>'Übersicht Schützen'!C5</f>
        <v>312.39999999999998</v>
      </c>
      <c r="E20" s="42">
        <f>'Übersicht Schützen'!D5</f>
        <v>313.3</v>
      </c>
      <c r="F20" s="42">
        <f>'Übersicht Schützen'!E5</f>
        <v>316.3</v>
      </c>
      <c r="G20" s="42">
        <f>'Übersicht Schützen'!F5</f>
        <v>311.2</v>
      </c>
      <c r="H20" s="42">
        <f>'Übersicht Schützen'!G5</f>
        <v>316.5</v>
      </c>
      <c r="I20" s="42">
        <f>'Übersicht Schützen'!H5</f>
        <v>319</v>
      </c>
      <c r="J20" s="59">
        <f>'Übersicht Schützen'!I5</f>
        <v>314.78333333333336</v>
      </c>
      <c r="K20" s="42">
        <f t="shared" si="8"/>
        <v>1888.7</v>
      </c>
      <c r="L20" s="42">
        <f>'Übersicht Schützen'!L5</f>
        <v>319.3</v>
      </c>
      <c r="M20" s="42">
        <f>'Übersicht Schützen'!M5</f>
        <v>315.8</v>
      </c>
      <c r="N20" s="42">
        <f>'Übersicht Schützen'!N5</f>
        <v>315.10000000000002</v>
      </c>
      <c r="O20" s="42">
        <f>'Übersicht Schützen'!O5</f>
        <v>317.60000000000002</v>
      </c>
      <c r="P20" s="42">
        <f>'Übersicht Schützen'!P5</f>
        <v>315.2</v>
      </c>
      <c r="Q20" s="42">
        <f>'Übersicht Schützen'!Q5</f>
        <v>0</v>
      </c>
      <c r="R20" s="59">
        <f>'Übersicht Schützen'!R5</f>
        <v>316.60000000000002</v>
      </c>
      <c r="S20" s="42">
        <f t="shared" si="6"/>
        <v>1583.0000000000002</v>
      </c>
      <c r="T20" s="59">
        <f>'Übersicht Schützen'!U5</f>
        <v>315.60909090909087</v>
      </c>
      <c r="U20" s="42">
        <f t="shared" si="7"/>
        <v>3471.7000000000003</v>
      </c>
      <c r="V20" s="42">
        <f t="shared" si="9"/>
        <v>-7.5999999999999091</v>
      </c>
    </row>
    <row r="21" spans="1:22" s="51" customFormat="1" ht="18" customHeight="1" x14ac:dyDescent="0.3">
      <c r="A21" s="43">
        <v>5</v>
      </c>
      <c r="B21" s="54" t="str">
        <f>'Übersicht Schützen'!A6</f>
        <v>Ferdi Sunder</v>
      </c>
      <c r="C21" s="91" t="str">
        <f>'Übersicht Schützen'!B6</f>
        <v>Sögel I</v>
      </c>
      <c r="D21" s="55">
        <f>'Übersicht Schützen'!C6</f>
        <v>316.39999999999998</v>
      </c>
      <c r="E21" s="38">
        <f>'Übersicht Schützen'!D6</f>
        <v>314.3</v>
      </c>
      <c r="F21" s="38">
        <f>'Übersicht Schützen'!E6</f>
        <v>317.60000000000002</v>
      </c>
      <c r="G21" s="38">
        <f>'Übersicht Schützen'!F6</f>
        <v>317.3</v>
      </c>
      <c r="H21" s="38">
        <f>'Übersicht Schützen'!G6</f>
        <v>314.89999999999998</v>
      </c>
      <c r="I21" s="38">
        <f>'Übersicht Schützen'!H6</f>
        <v>314.89999999999998</v>
      </c>
      <c r="J21" s="56">
        <f>'Übersicht Schützen'!I6</f>
        <v>315.90000000000003</v>
      </c>
      <c r="K21" s="38">
        <f t="shared" si="8"/>
        <v>1895.4</v>
      </c>
      <c r="L21" s="38">
        <f>'Übersicht Schützen'!L6</f>
        <v>318</v>
      </c>
      <c r="M21" s="38">
        <f>'Übersicht Schützen'!M6</f>
        <v>311.8</v>
      </c>
      <c r="N21" s="38">
        <f>'Übersicht Schützen'!N6</f>
        <v>316.8</v>
      </c>
      <c r="O21" s="38">
        <f>'Übersicht Schützen'!O6</f>
        <v>315</v>
      </c>
      <c r="P21" s="38">
        <f>'Übersicht Schützen'!P6</f>
        <v>314.60000000000002</v>
      </c>
      <c r="Q21" s="38">
        <f>'Übersicht Schützen'!Q6</f>
        <v>0</v>
      </c>
      <c r="R21" s="56">
        <f>'Übersicht Schützen'!R6</f>
        <v>315.23999999999995</v>
      </c>
      <c r="S21" s="38">
        <f t="shared" si="6"/>
        <v>1576.1999999999998</v>
      </c>
      <c r="T21" s="56">
        <f>'Übersicht Schützen'!U6</f>
        <v>315.60000000000002</v>
      </c>
      <c r="U21" s="38">
        <f t="shared" si="7"/>
        <v>3471.6</v>
      </c>
      <c r="V21" s="38">
        <f t="shared" si="9"/>
        <v>-0.1000000000003638</v>
      </c>
    </row>
    <row r="22" spans="1:22" s="51" customFormat="1" ht="18" customHeight="1" x14ac:dyDescent="0.3">
      <c r="A22" s="29">
        <v>6</v>
      </c>
      <c r="B22" s="57" t="str">
        <f>'Übersicht Schützen'!A7</f>
        <v>Frank Runde</v>
      </c>
      <c r="C22" s="92" t="str">
        <f>'Übersicht Schützen'!B7</f>
        <v>Spahnharrenstätte I</v>
      </c>
      <c r="D22" s="58">
        <f>'Übersicht Schützen'!C7</f>
        <v>314.60000000000002</v>
      </c>
      <c r="E22" s="42">
        <f>'Übersicht Schützen'!D7</f>
        <v>315.7</v>
      </c>
      <c r="F22" s="42">
        <f>'Übersicht Schützen'!E7</f>
        <v>312.3</v>
      </c>
      <c r="G22" s="42">
        <f>'Übersicht Schützen'!F7</f>
        <v>316.5</v>
      </c>
      <c r="H22" s="42">
        <f>'Übersicht Schützen'!G7</f>
        <v>314.8</v>
      </c>
      <c r="I22" s="42">
        <f>'Übersicht Schützen'!H7</f>
        <v>316</v>
      </c>
      <c r="J22" s="59">
        <f>'Übersicht Schützen'!I7</f>
        <v>314.98333333333329</v>
      </c>
      <c r="K22" s="42">
        <f t="shared" si="8"/>
        <v>1889.8999999999999</v>
      </c>
      <c r="L22" s="42">
        <f>'Übersicht Schützen'!L7</f>
        <v>315.89999999999998</v>
      </c>
      <c r="M22" s="42">
        <f>'Übersicht Schützen'!M7</f>
        <v>312.10000000000002</v>
      </c>
      <c r="N22" s="42">
        <f>'Übersicht Schützen'!N7</f>
        <v>315</v>
      </c>
      <c r="O22" s="42">
        <f>'Übersicht Schützen'!O7</f>
        <v>316.8</v>
      </c>
      <c r="P22" s="42">
        <f>'Übersicht Schützen'!P7</f>
        <v>316.5</v>
      </c>
      <c r="Q22" s="42">
        <f>'Übersicht Schützen'!Q7</f>
        <v>0</v>
      </c>
      <c r="R22" s="59">
        <f>'Übersicht Schützen'!R7</f>
        <v>315.26</v>
      </c>
      <c r="S22" s="42">
        <f t="shared" si="6"/>
        <v>1576.3</v>
      </c>
      <c r="T22" s="59">
        <f>'Übersicht Schützen'!U7</f>
        <v>315.10909090909087</v>
      </c>
      <c r="U22" s="42">
        <f t="shared" si="7"/>
        <v>3466.2</v>
      </c>
      <c r="V22" s="42">
        <f t="shared" si="9"/>
        <v>-5.4000000000000909</v>
      </c>
    </row>
    <row r="23" spans="1:22" s="51" customFormat="1" ht="18" customHeight="1" x14ac:dyDescent="0.3">
      <c r="A23" s="50">
        <v>7</v>
      </c>
      <c r="B23" s="54" t="str">
        <f>'Übersicht Schützen'!A8</f>
        <v>Robert Thesing</v>
      </c>
      <c r="C23" s="91" t="str">
        <f>'Übersicht Schützen'!B8</f>
        <v>Lahn II</v>
      </c>
      <c r="D23" s="55">
        <f>'Übersicht Schützen'!C8</f>
        <v>307.8</v>
      </c>
      <c r="E23" s="38">
        <f>'Übersicht Schützen'!D8</f>
        <v>314.5</v>
      </c>
      <c r="F23" s="38">
        <f>'Übersicht Schützen'!E8</f>
        <v>315.2</v>
      </c>
      <c r="G23" s="38">
        <f>'Übersicht Schützen'!F8</f>
        <v>317.7</v>
      </c>
      <c r="H23" s="38">
        <f>'Übersicht Schützen'!G8</f>
        <v>315.8</v>
      </c>
      <c r="I23" s="38">
        <f>'Übersicht Schützen'!H8</f>
        <v>314.8</v>
      </c>
      <c r="J23" s="56">
        <f>'Übersicht Schützen'!I8</f>
        <v>314.3</v>
      </c>
      <c r="K23" s="38">
        <f t="shared" si="8"/>
        <v>1885.8</v>
      </c>
      <c r="L23" s="38">
        <f>'Übersicht Schützen'!L8</f>
        <v>316.5</v>
      </c>
      <c r="M23" s="38">
        <f>'Übersicht Schützen'!M8</f>
        <v>315.8</v>
      </c>
      <c r="N23" s="38">
        <f>'Übersicht Schützen'!N8</f>
        <v>317.8</v>
      </c>
      <c r="O23" s="38">
        <f>'Übersicht Schützen'!O8</f>
        <v>313</v>
      </c>
      <c r="P23" s="38">
        <f>'Übersicht Schützen'!P8</f>
        <v>315.7</v>
      </c>
      <c r="Q23" s="38">
        <f>'Übersicht Schützen'!Q8</f>
        <v>0</v>
      </c>
      <c r="R23" s="56">
        <f>'Übersicht Schützen'!R8</f>
        <v>315.76</v>
      </c>
      <c r="S23" s="38">
        <f t="shared" si="6"/>
        <v>1578.8</v>
      </c>
      <c r="T23" s="56">
        <f>'Übersicht Schützen'!U8</f>
        <v>314.9636363636364</v>
      </c>
      <c r="U23" s="38">
        <f t="shared" si="7"/>
        <v>3464.6</v>
      </c>
      <c r="V23" s="38">
        <f t="shared" si="9"/>
        <v>-1.5999999999999091</v>
      </c>
    </row>
    <row r="24" spans="1:22" s="51" customFormat="1" ht="18" customHeight="1" x14ac:dyDescent="0.3">
      <c r="A24" s="29">
        <v>8</v>
      </c>
      <c r="B24" s="57" t="str">
        <f>'Übersicht Schützen'!A9</f>
        <v>Werner Lammers</v>
      </c>
      <c r="C24" s="92" t="str">
        <f>'Übersicht Schützen'!B9</f>
        <v>Börger I</v>
      </c>
      <c r="D24" s="58">
        <f>'Übersicht Schützen'!C9</f>
        <v>314.60000000000002</v>
      </c>
      <c r="E24" s="42">
        <f>'Übersicht Schützen'!D9</f>
        <v>314.3</v>
      </c>
      <c r="F24" s="42">
        <f>'Übersicht Schützen'!E9</f>
        <v>313.39999999999998</v>
      </c>
      <c r="G24" s="42">
        <f>'Übersicht Schützen'!F9</f>
        <v>314.5</v>
      </c>
      <c r="H24" s="42">
        <f>'Übersicht Schützen'!G9</f>
        <v>316.2</v>
      </c>
      <c r="I24" s="42">
        <f>'Übersicht Schützen'!H9</f>
        <v>314.10000000000002</v>
      </c>
      <c r="J24" s="59">
        <f>'Übersicht Schützen'!I9</f>
        <v>314.51666666666671</v>
      </c>
      <c r="K24" s="42">
        <f t="shared" si="8"/>
        <v>1887.1000000000004</v>
      </c>
      <c r="L24" s="42">
        <f>'Übersicht Schützen'!L9</f>
        <v>316</v>
      </c>
      <c r="M24" s="42">
        <f>'Übersicht Schützen'!M9</f>
        <v>314.39999999999998</v>
      </c>
      <c r="N24" s="42">
        <f>'Übersicht Schützen'!N9</f>
        <v>318.10000000000002</v>
      </c>
      <c r="O24" s="42">
        <f>'Übersicht Schützen'!O9</f>
        <v>313.39999999999998</v>
      </c>
      <c r="P24" s="42">
        <f>'Übersicht Schützen'!P9</f>
        <v>314.5</v>
      </c>
      <c r="Q24" s="42">
        <f>'Übersicht Schützen'!Q9</f>
        <v>0</v>
      </c>
      <c r="R24" s="59">
        <f>'Übersicht Schützen'!R9</f>
        <v>315.28000000000003</v>
      </c>
      <c r="S24" s="42">
        <f t="shared" si="6"/>
        <v>1576.4</v>
      </c>
      <c r="T24" s="59">
        <f>'Übersicht Schützen'!U9</f>
        <v>314.86363636363643</v>
      </c>
      <c r="U24" s="42">
        <f t="shared" si="7"/>
        <v>3463.5000000000005</v>
      </c>
      <c r="V24" s="42">
        <f t="shared" si="9"/>
        <v>-1.0999999999994543</v>
      </c>
    </row>
    <row r="25" spans="1:22" s="51" customFormat="1" ht="18" customHeight="1" x14ac:dyDescent="0.3">
      <c r="A25" s="43">
        <v>9</v>
      </c>
      <c r="B25" s="54" t="str">
        <f>'Übersicht Schützen'!A10</f>
        <v>Markus Wester</v>
      </c>
      <c r="C25" s="91" t="str">
        <f>'Übersicht Schützen'!B10</f>
        <v>Sögel I</v>
      </c>
      <c r="D25" s="55">
        <f>'Übersicht Schützen'!C10</f>
        <v>313.10000000000002</v>
      </c>
      <c r="E25" s="38">
        <f>'Übersicht Schützen'!D10</f>
        <v>313.2</v>
      </c>
      <c r="F25" s="38">
        <f>'Übersicht Schützen'!E10</f>
        <v>316.39999999999998</v>
      </c>
      <c r="G25" s="38">
        <f>'Übersicht Schützen'!F10</f>
        <v>313</v>
      </c>
      <c r="H25" s="38">
        <f>'Übersicht Schützen'!G10</f>
        <v>314.3</v>
      </c>
      <c r="I25" s="38">
        <f>'Übersicht Schützen'!H10</f>
        <v>313.5</v>
      </c>
      <c r="J25" s="56">
        <f>'Übersicht Schützen'!I10</f>
        <v>313.91666666666663</v>
      </c>
      <c r="K25" s="38">
        <f t="shared" si="8"/>
        <v>1883.4999999999998</v>
      </c>
      <c r="L25" s="38">
        <f>'Übersicht Schützen'!L10</f>
        <v>316.2</v>
      </c>
      <c r="M25" s="38">
        <f>'Übersicht Schützen'!M10</f>
        <v>315.5</v>
      </c>
      <c r="N25" s="38">
        <f>'Übersicht Schützen'!N10</f>
        <v>315.60000000000002</v>
      </c>
      <c r="O25" s="38">
        <f>'Übersicht Schützen'!O10</f>
        <v>314.2</v>
      </c>
      <c r="P25" s="38">
        <f>'Übersicht Schützen'!P10</f>
        <v>314.2</v>
      </c>
      <c r="Q25" s="38">
        <f>'Übersicht Schützen'!Q10</f>
        <v>0</v>
      </c>
      <c r="R25" s="56">
        <f>'Übersicht Schützen'!R10</f>
        <v>315.14</v>
      </c>
      <c r="S25" s="38">
        <f t="shared" si="6"/>
        <v>1575.7</v>
      </c>
      <c r="T25" s="56">
        <f>'Übersicht Schützen'!U10</f>
        <v>314.47272727272724</v>
      </c>
      <c r="U25" s="38">
        <f t="shared" si="7"/>
        <v>3459.2</v>
      </c>
      <c r="V25" s="38">
        <f t="shared" si="9"/>
        <v>-4.3000000000006366</v>
      </c>
    </row>
    <row r="26" spans="1:22" s="51" customFormat="1" ht="18" customHeight="1" x14ac:dyDescent="0.3">
      <c r="A26" s="52">
        <v>10</v>
      </c>
      <c r="B26" s="57" t="str">
        <f>'Übersicht Schützen'!A11</f>
        <v>Michael Freitag</v>
      </c>
      <c r="C26" s="92" t="str">
        <f>'Übersicht Schützen'!B11</f>
        <v>Werlte III</v>
      </c>
      <c r="D26" s="58">
        <f>'Übersicht Schützen'!C11</f>
        <v>314.5</v>
      </c>
      <c r="E26" s="42">
        <f>'Übersicht Schützen'!D11</f>
        <v>312.2</v>
      </c>
      <c r="F26" s="42">
        <f>'Übersicht Schützen'!E11</f>
        <v>314.5</v>
      </c>
      <c r="G26" s="42">
        <f>'Übersicht Schützen'!F11</f>
        <v>315.39999999999998</v>
      </c>
      <c r="H26" s="42">
        <f>'Übersicht Schützen'!G11</f>
        <v>316.2</v>
      </c>
      <c r="I26" s="42">
        <f>'Übersicht Schützen'!H11</f>
        <v>315.89999999999998</v>
      </c>
      <c r="J26" s="59">
        <f>'Übersicht Schützen'!I11</f>
        <v>314.7833333333333</v>
      </c>
      <c r="K26" s="42">
        <f t="shared" si="8"/>
        <v>1888.6999999999998</v>
      </c>
      <c r="L26" s="42">
        <f>'Übersicht Schützen'!L11</f>
        <v>311.7</v>
      </c>
      <c r="M26" s="42">
        <f>'Übersicht Schützen'!M11</f>
        <v>314.8</v>
      </c>
      <c r="N26" s="42">
        <f>'Übersicht Schützen'!N11</f>
        <v>311.8</v>
      </c>
      <c r="O26" s="42">
        <f>'Übersicht Schützen'!O11</f>
        <v>315.2</v>
      </c>
      <c r="P26" s="42">
        <f>'Übersicht Schützen'!P11</f>
        <v>313.5</v>
      </c>
      <c r="Q26" s="42">
        <f>'Übersicht Schützen'!Q11</f>
        <v>0</v>
      </c>
      <c r="R26" s="59">
        <f>'Übersicht Schützen'!R11</f>
        <v>313.39999999999998</v>
      </c>
      <c r="S26" s="42">
        <f t="shared" si="6"/>
        <v>1567</v>
      </c>
      <c r="T26" s="59">
        <f>'Übersicht Schützen'!U11</f>
        <v>314.15454545454543</v>
      </c>
      <c r="U26" s="42">
        <f t="shared" si="7"/>
        <v>3455.7</v>
      </c>
      <c r="V26" s="42">
        <f t="shared" si="9"/>
        <v>-3.5</v>
      </c>
    </row>
    <row r="27" spans="1:22" s="51" customFormat="1" ht="18" customHeight="1" x14ac:dyDescent="0.3">
      <c r="A27" s="50">
        <v>11</v>
      </c>
      <c r="B27" s="54" t="str">
        <f>'Übersicht Schützen'!A12</f>
        <v>Bernd Thien</v>
      </c>
      <c r="C27" s="91" t="str">
        <f>'Übersicht Schützen'!B12</f>
        <v>Werlte III</v>
      </c>
      <c r="D27" s="55">
        <f>'Übersicht Schützen'!C12</f>
        <v>315.8</v>
      </c>
      <c r="E27" s="38">
        <f>'Übersicht Schützen'!D12</f>
        <v>314.10000000000002</v>
      </c>
      <c r="F27" s="38">
        <f>'Übersicht Schützen'!E12</f>
        <v>316.8</v>
      </c>
      <c r="G27" s="38">
        <f>'Übersicht Schützen'!F12</f>
        <v>312.89999999999998</v>
      </c>
      <c r="H27" s="38">
        <f>'Übersicht Schützen'!G12</f>
        <v>313.5</v>
      </c>
      <c r="I27" s="38">
        <f>'Übersicht Schützen'!H12</f>
        <v>312</v>
      </c>
      <c r="J27" s="56">
        <f>'Übersicht Schützen'!I12</f>
        <v>314.18333333333334</v>
      </c>
      <c r="K27" s="38">
        <f t="shared" si="8"/>
        <v>1885.1</v>
      </c>
      <c r="L27" s="38">
        <f>'Übersicht Schützen'!L12</f>
        <v>312.7</v>
      </c>
      <c r="M27" s="38">
        <f>'Übersicht Schützen'!M12</f>
        <v>313.7</v>
      </c>
      <c r="N27" s="38">
        <f>'Übersicht Schützen'!N12</f>
        <v>314.10000000000002</v>
      </c>
      <c r="O27" s="38">
        <f>'Übersicht Schützen'!O12</f>
        <v>314.10000000000002</v>
      </c>
      <c r="P27" s="38">
        <f>'Übersicht Schützen'!P12</f>
        <v>313.7</v>
      </c>
      <c r="Q27" s="38">
        <f>'Übersicht Schützen'!Q12</f>
        <v>0</v>
      </c>
      <c r="R27" s="56">
        <f>'Übersicht Schützen'!R12</f>
        <v>313.65999999999997</v>
      </c>
      <c r="S27" s="38">
        <f t="shared" si="6"/>
        <v>1568.3</v>
      </c>
      <c r="T27" s="56">
        <f>'Übersicht Schützen'!U12</f>
        <v>313.94545454545448</v>
      </c>
      <c r="U27" s="38">
        <f t="shared" si="7"/>
        <v>3453.3999999999996</v>
      </c>
      <c r="V27" s="38">
        <f t="shared" si="9"/>
        <v>-2.3000000000001819</v>
      </c>
    </row>
    <row r="28" spans="1:22" s="51" customFormat="1" ht="18" customHeight="1" x14ac:dyDescent="0.3">
      <c r="A28" s="29">
        <v>12</v>
      </c>
      <c r="B28" s="57" t="str">
        <f>'Übersicht Schützen'!A13</f>
        <v>Joachim Niermann</v>
      </c>
      <c r="C28" s="92" t="str">
        <f>'Übersicht Schützen'!B13</f>
        <v>Werlte III</v>
      </c>
      <c r="D28" s="58">
        <f>'Übersicht Schützen'!C13</f>
        <v>310.89999999999998</v>
      </c>
      <c r="E28" s="42">
        <f>'Übersicht Schützen'!D13</f>
        <v>312.89999999999998</v>
      </c>
      <c r="F28" s="42">
        <f>'Übersicht Schützen'!E13</f>
        <v>313.3</v>
      </c>
      <c r="G28" s="42">
        <f>'Übersicht Schützen'!F13</f>
        <v>309.5</v>
      </c>
      <c r="H28" s="42">
        <f>'Übersicht Schützen'!G13</f>
        <v>313.89999999999998</v>
      </c>
      <c r="I28" s="42">
        <f>'Übersicht Schützen'!H13</f>
        <v>315.8</v>
      </c>
      <c r="J28" s="59">
        <f>'Übersicht Schützen'!I13</f>
        <v>312.71666666666664</v>
      </c>
      <c r="K28" s="42">
        <f t="shared" si="8"/>
        <v>1876.3</v>
      </c>
      <c r="L28" s="42">
        <f>'Übersicht Schützen'!L13</f>
        <v>315.2</v>
      </c>
      <c r="M28" s="42">
        <f>'Übersicht Schützen'!M13</f>
        <v>314.39999999999998</v>
      </c>
      <c r="N28" s="42">
        <f>'Übersicht Schützen'!N13</f>
        <v>315.3</v>
      </c>
      <c r="O28" s="42">
        <f>'Übersicht Schützen'!O13</f>
        <v>316.2</v>
      </c>
      <c r="P28" s="42">
        <f>'Übersicht Schützen'!P13</f>
        <v>314</v>
      </c>
      <c r="Q28" s="42">
        <f>'Übersicht Schützen'!Q13</f>
        <v>0</v>
      </c>
      <c r="R28" s="59">
        <f>'Übersicht Schützen'!R13</f>
        <v>315.02</v>
      </c>
      <c r="S28" s="42">
        <f t="shared" si="6"/>
        <v>1575.1</v>
      </c>
      <c r="T28" s="59">
        <f>'Übersicht Schützen'!U13</f>
        <v>313.76363636363635</v>
      </c>
      <c r="U28" s="42">
        <f t="shared" si="7"/>
        <v>3451.3999999999996</v>
      </c>
      <c r="V28" s="42">
        <f t="shared" si="9"/>
        <v>-2</v>
      </c>
    </row>
    <row r="29" spans="1:22" s="51" customFormat="1" ht="18" customHeight="1" x14ac:dyDescent="0.3">
      <c r="A29" s="50">
        <v>13</v>
      </c>
      <c r="B29" s="54" t="str">
        <f>'Übersicht Schützen'!A14</f>
        <v>Martin Krömer</v>
      </c>
      <c r="C29" s="91" t="str">
        <f>'Übersicht Schützen'!B14</f>
        <v>Börger I</v>
      </c>
      <c r="D29" s="55">
        <f>'Übersicht Schützen'!C14</f>
        <v>312.60000000000002</v>
      </c>
      <c r="E29" s="38">
        <f>'Übersicht Schützen'!D14</f>
        <v>312.39999999999998</v>
      </c>
      <c r="F29" s="38">
        <f>'Übersicht Schützen'!E14</f>
        <v>315.39999999999998</v>
      </c>
      <c r="G29" s="38">
        <f>'Übersicht Schützen'!F14</f>
        <v>316.89999999999998</v>
      </c>
      <c r="H29" s="38">
        <f>'Übersicht Schützen'!G14</f>
        <v>313.5</v>
      </c>
      <c r="I29" s="38">
        <f>'Übersicht Schützen'!H14</f>
        <v>314.39999999999998</v>
      </c>
      <c r="J29" s="56">
        <f>'Übersicht Schützen'!I14</f>
        <v>314.2</v>
      </c>
      <c r="K29" s="38">
        <f t="shared" si="8"/>
        <v>1885.1999999999998</v>
      </c>
      <c r="L29" s="38">
        <f>'Übersicht Schützen'!L14</f>
        <v>313.8</v>
      </c>
      <c r="M29" s="38">
        <f>'Übersicht Schützen'!M14</f>
        <v>312</v>
      </c>
      <c r="N29" s="38">
        <f>'Übersicht Schützen'!N14</f>
        <v>311.3</v>
      </c>
      <c r="O29" s="38">
        <f>'Übersicht Schützen'!O14</f>
        <v>314.39999999999998</v>
      </c>
      <c r="P29" s="38">
        <f>'Übersicht Schützen'!P14</f>
        <v>313</v>
      </c>
      <c r="Q29" s="38">
        <f>'Übersicht Schützen'!Q14</f>
        <v>0</v>
      </c>
      <c r="R29" s="56">
        <f>'Übersicht Schützen'!R14</f>
        <v>312.89999999999998</v>
      </c>
      <c r="S29" s="38">
        <f t="shared" si="6"/>
        <v>1564.5</v>
      </c>
      <c r="T29" s="56">
        <f>'Übersicht Schützen'!U14</f>
        <v>313.60909090909092</v>
      </c>
      <c r="U29" s="38">
        <f t="shared" si="7"/>
        <v>3449.7</v>
      </c>
      <c r="V29" s="38">
        <f t="shared" si="9"/>
        <v>-1.6999999999998181</v>
      </c>
    </row>
    <row r="30" spans="1:22" s="51" customFormat="1" ht="18" customHeight="1" x14ac:dyDescent="0.3">
      <c r="A30" s="52">
        <v>14</v>
      </c>
      <c r="B30" s="57" t="str">
        <f>'Übersicht Schützen'!A15</f>
        <v>Johannes Thesing</v>
      </c>
      <c r="C30" s="92" t="str">
        <f>'Übersicht Schützen'!B15</f>
        <v>Lahn II</v>
      </c>
      <c r="D30" s="58">
        <f>'Übersicht Schützen'!C15</f>
        <v>309.5</v>
      </c>
      <c r="E30" s="42">
        <f>'Übersicht Schützen'!D15</f>
        <v>310</v>
      </c>
      <c r="F30" s="42">
        <f>'Übersicht Schützen'!E15</f>
        <v>315.10000000000002</v>
      </c>
      <c r="G30" s="42">
        <f>'Übersicht Schützen'!F15</f>
        <v>313.89999999999998</v>
      </c>
      <c r="H30" s="42">
        <f>'Übersicht Schützen'!G15</f>
        <v>312.39999999999998</v>
      </c>
      <c r="I30" s="42">
        <f>'Übersicht Schützen'!H15</f>
        <v>316.39999999999998</v>
      </c>
      <c r="J30" s="59">
        <f>'Übersicht Schützen'!I15</f>
        <v>312.88333333333338</v>
      </c>
      <c r="K30" s="42">
        <f t="shared" si="8"/>
        <v>1877.3000000000002</v>
      </c>
      <c r="L30" s="42">
        <f>'Übersicht Schützen'!L15</f>
        <v>311.2</v>
      </c>
      <c r="M30" s="42">
        <f>'Übersicht Schützen'!M15</f>
        <v>307.7</v>
      </c>
      <c r="N30" s="42">
        <f>'Übersicht Schützen'!N15</f>
        <v>316.8</v>
      </c>
      <c r="O30" s="42">
        <f>'Übersicht Schützen'!O15</f>
        <v>318.5</v>
      </c>
      <c r="P30" s="42">
        <f>'Übersicht Schützen'!P15</f>
        <v>316.8</v>
      </c>
      <c r="Q30" s="42">
        <f>'Übersicht Schützen'!Q15</f>
        <v>0</v>
      </c>
      <c r="R30" s="59">
        <f>'Übersicht Schützen'!R15</f>
        <v>314.2</v>
      </c>
      <c r="S30" s="42">
        <f t="shared" si="6"/>
        <v>1571</v>
      </c>
      <c r="T30" s="59">
        <f>'Übersicht Schützen'!U15</f>
        <v>313.4818181818182</v>
      </c>
      <c r="U30" s="42">
        <f t="shared" si="7"/>
        <v>3448.3</v>
      </c>
      <c r="V30" s="42">
        <f t="shared" si="9"/>
        <v>-1.3999999999996362</v>
      </c>
    </row>
    <row r="31" spans="1:22" s="51" customFormat="1" ht="18" customHeight="1" x14ac:dyDescent="0.3">
      <c r="A31" s="43">
        <v>15</v>
      </c>
      <c r="B31" s="54" t="str">
        <f>'Übersicht Schützen'!A16</f>
        <v>Wernen Dobbelmann</v>
      </c>
      <c r="C31" s="91" t="str">
        <f>'Übersicht Schützen'!B16</f>
        <v>Börgermoor I</v>
      </c>
      <c r="D31" s="55">
        <f>'Übersicht Schützen'!C16</f>
        <v>315.8</v>
      </c>
      <c r="E31" s="38">
        <f>'Übersicht Schützen'!D16</f>
        <v>314.39999999999998</v>
      </c>
      <c r="F31" s="38">
        <f>'Übersicht Schützen'!E16</f>
        <v>311.8</v>
      </c>
      <c r="G31" s="38">
        <f>'Übersicht Schützen'!F16</f>
        <v>316.39999999999998</v>
      </c>
      <c r="H31" s="38">
        <f>'Übersicht Schützen'!G16</f>
        <v>313.3</v>
      </c>
      <c r="I31" s="38">
        <f>'Übersicht Schützen'!H16</f>
        <v>314.10000000000002</v>
      </c>
      <c r="J31" s="56">
        <f>'Übersicht Schützen'!I16</f>
        <v>314.3</v>
      </c>
      <c r="K31" s="38">
        <f t="shared" si="8"/>
        <v>1885.8000000000002</v>
      </c>
      <c r="L31" s="38">
        <f>'Übersicht Schützen'!L16</f>
        <v>312.2</v>
      </c>
      <c r="M31" s="38">
        <f>'Übersicht Schützen'!M16</f>
        <v>309.39999999999998</v>
      </c>
      <c r="N31" s="38">
        <f>'Übersicht Schützen'!N16</f>
        <v>311.39999999999998</v>
      </c>
      <c r="O31" s="38">
        <f>'Übersicht Schützen'!O16</f>
        <v>313.3</v>
      </c>
      <c r="P31" s="38">
        <f>'Übersicht Schützen'!P16</f>
        <v>313.2</v>
      </c>
      <c r="Q31" s="38">
        <f>'Übersicht Schützen'!Q16</f>
        <v>0</v>
      </c>
      <c r="R31" s="56">
        <f>'Übersicht Schützen'!R16</f>
        <v>311.89999999999998</v>
      </c>
      <c r="S31" s="38">
        <f t="shared" si="6"/>
        <v>1559.5</v>
      </c>
      <c r="T31" s="56">
        <f>'Übersicht Schützen'!U16</f>
        <v>313.20909090909095</v>
      </c>
      <c r="U31" s="38">
        <f t="shared" si="7"/>
        <v>3445.3</v>
      </c>
      <c r="V31" s="38">
        <f t="shared" si="9"/>
        <v>-3</v>
      </c>
    </row>
    <row r="32" spans="1:22" s="51" customFormat="1" ht="18" customHeight="1" x14ac:dyDescent="0.3">
      <c r="A32" s="29">
        <v>16</v>
      </c>
      <c r="B32" s="57" t="str">
        <f>'Übersicht Schützen'!A17</f>
        <v>Kaspar Steenken</v>
      </c>
      <c r="C32" s="92" t="str">
        <f>'Übersicht Schützen'!B17</f>
        <v>Börger I</v>
      </c>
      <c r="D32" s="58">
        <f>'Übersicht Schützen'!C17</f>
        <v>310.60000000000002</v>
      </c>
      <c r="E32" s="42">
        <f>'Übersicht Schützen'!D17</f>
        <v>312.10000000000002</v>
      </c>
      <c r="F32" s="42">
        <f>'Übersicht Schützen'!E17</f>
        <v>315.7</v>
      </c>
      <c r="G32" s="42">
        <f>'Übersicht Schützen'!F17</f>
        <v>314.3</v>
      </c>
      <c r="H32" s="42">
        <f>'Übersicht Schützen'!G17</f>
        <v>310.10000000000002</v>
      </c>
      <c r="I32" s="42">
        <f>'Übersicht Schützen'!H17</f>
        <v>312.89999999999998</v>
      </c>
      <c r="J32" s="59">
        <f>'Übersicht Schützen'!I17</f>
        <v>312.61666666666673</v>
      </c>
      <c r="K32" s="42">
        <f t="shared" si="8"/>
        <v>1875.7000000000003</v>
      </c>
      <c r="L32" s="42">
        <f>'Übersicht Schützen'!L17</f>
        <v>313</v>
      </c>
      <c r="M32" s="42">
        <f>'Übersicht Schützen'!M17</f>
        <v>312.5</v>
      </c>
      <c r="N32" s="42">
        <f>'Übersicht Schützen'!N17</f>
        <v>311.7</v>
      </c>
      <c r="O32" s="42">
        <f>'Übersicht Schützen'!O17</f>
        <v>315.10000000000002</v>
      </c>
      <c r="P32" s="42">
        <f>'Übersicht Schützen'!P17</f>
        <v>311.5</v>
      </c>
      <c r="Q32" s="42">
        <f>'Übersicht Schützen'!Q17</f>
        <v>0</v>
      </c>
      <c r="R32" s="59">
        <f>'Übersicht Schützen'!R17</f>
        <v>312.76000000000005</v>
      </c>
      <c r="S32" s="42">
        <f t="shared" si="6"/>
        <v>1563.8000000000002</v>
      </c>
      <c r="T32" s="59">
        <f>'Übersicht Schützen'!U17</f>
        <v>312.68181818181819</v>
      </c>
      <c r="U32" s="42">
        <f t="shared" si="7"/>
        <v>3439.5000000000005</v>
      </c>
      <c r="V32" s="42">
        <f t="shared" si="9"/>
        <v>-5.7999999999997272</v>
      </c>
    </row>
    <row r="33" spans="1:44" s="51" customFormat="1" ht="18" customHeight="1" x14ac:dyDescent="0.3">
      <c r="A33" s="50">
        <v>17</v>
      </c>
      <c r="B33" s="54" t="str">
        <f>'Übersicht Schützen'!A18</f>
        <v>Clemens Tausch</v>
      </c>
      <c r="C33" s="91" t="str">
        <f>'Übersicht Schützen'!B18</f>
        <v>Börger I</v>
      </c>
      <c r="D33" s="55">
        <f>'Übersicht Schützen'!C18</f>
        <v>310.39999999999998</v>
      </c>
      <c r="E33" s="38">
        <f>'Übersicht Schützen'!D18</f>
        <v>313.8</v>
      </c>
      <c r="F33" s="38">
        <f>'Übersicht Schützen'!E18</f>
        <v>315</v>
      </c>
      <c r="G33" s="38">
        <f>'Übersicht Schützen'!F18</f>
        <v>312.7</v>
      </c>
      <c r="H33" s="38">
        <f>'Übersicht Schützen'!G18</f>
        <v>314</v>
      </c>
      <c r="I33" s="38">
        <f>'Übersicht Schützen'!H18</f>
        <v>310.5</v>
      </c>
      <c r="J33" s="56">
        <f>'Übersicht Schützen'!I18</f>
        <v>312.73333333333335</v>
      </c>
      <c r="K33" s="38">
        <f t="shared" si="8"/>
        <v>1876.4</v>
      </c>
      <c r="L33" s="38">
        <f>'Übersicht Schützen'!L18</f>
        <v>313</v>
      </c>
      <c r="M33" s="38">
        <f>'Übersicht Schützen'!M18</f>
        <v>308.2</v>
      </c>
      <c r="N33" s="38">
        <f>'Übersicht Schützen'!N18</f>
        <v>313.3</v>
      </c>
      <c r="O33" s="38">
        <f>'Übersicht Schützen'!O18</f>
        <v>313.8</v>
      </c>
      <c r="P33" s="38">
        <f>'Übersicht Schützen'!P18</f>
        <v>312.5</v>
      </c>
      <c r="Q33" s="38">
        <f>'Übersicht Schützen'!Q18</f>
        <v>0</v>
      </c>
      <c r="R33" s="56">
        <f>'Übersicht Schützen'!R18</f>
        <v>312.15999999999997</v>
      </c>
      <c r="S33" s="38">
        <f t="shared" si="6"/>
        <v>1560.8</v>
      </c>
      <c r="T33" s="56">
        <f>'Übersicht Schützen'!U18</f>
        <v>312.4727272727273</v>
      </c>
      <c r="U33" s="38">
        <f t="shared" si="7"/>
        <v>3437.2</v>
      </c>
      <c r="V33" s="38">
        <f t="shared" si="9"/>
        <v>-2.3000000000006366</v>
      </c>
    </row>
    <row r="34" spans="1:44" s="51" customFormat="1" ht="18" customHeight="1" x14ac:dyDescent="0.3">
      <c r="A34" s="29">
        <v>18</v>
      </c>
      <c r="B34" s="57" t="str">
        <f>'Übersicht Schützen'!A19</f>
        <v>Andreas Thoben</v>
      </c>
      <c r="C34" s="92" t="str">
        <f>'Übersicht Schützen'!B19</f>
        <v>Werlte III</v>
      </c>
      <c r="D34" s="58">
        <f>'Übersicht Schützen'!C19</f>
        <v>316</v>
      </c>
      <c r="E34" s="42">
        <f>'Übersicht Schützen'!D19</f>
        <v>313.8</v>
      </c>
      <c r="F34" s="42">
        <f>'Übersicht Schützen'!E19</f>
        <v>313.60000000000002</v>
      </c>
      <c r="G34" s="42">
        <f>'Übersicht Schützen'!F19</f>
        <v>312</v>
      </c>
      <c r="H34" s="42">
        <f>'Übersicht Schützen'!G19</f>
        <v>314.60000000000002</v>
      </c>
      <c r="I34" s="42">
        <f>'Übersicht Schützen'!H19</f>
        <v>313.60000000000002</v>
      </c>
      <c r="J34" s="59">
        <f>'Übersicht Schützen'!I19</f>
        <v>313.93333333333334</v>
      </c>
      <c r="K34" s="42">
        <f t="shared" si="8"/>
        <v>1883.6</v>
      </c>
      <c r="L34" s="42">
        <f>'Übersicht Schützen'!L19</f>
        <v>312</v>
      </c>
      <c r="M34" s="42">
        <f>'Übersicht Schützen'!M19</f>
        <v>313</v>
      </c>
      <c r="N34" s="42">
        <f>'Übersicht Schützen'!N19</f>
        <v>311.3</v>
      </c>
      <c r="O34" s="42">
        <f>'Übersicht Schützen'!O19</f>
        <v>305.2</v>
      </c>
      <c r="P34" s="42">
        <f>'Übersicht Schützen'!P19</f>
        <v>310.60000000000002</v>
      </c>
      <c r="Q34" s="42">
        <f>'Übersicht Schützen'!Q19</f>
        <v>0</v>
      </c>
      <c r="R34" s="59">
        <f>'Übersicht Schützen'!R19</f>
        <v>310.41999999999996</v>
      </c>
      <c r="S34" s="42">
        <f t="shared" si="6"/>
        <v>1552.1</v>
      </c>
      <c r="T34" s="59">
        <f>'Übersicht Schützen'!U19</f>
        <v>312.33636363636361</v>
      </c>
      <c r="U34" s="42">
        <f t="shared" si="7"/>
        <v>3435.7</v>
      </c>
      <c r="V34" s="42">
        <f t="shared" si="9"/>
        <v>-1.5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Torsten Erler</v>
      </c>
      <c r="C35" s="91" t="str">
        <f>'Übersicht Schützen'!B20</f>
        <v>Lahn II</v>
      </c>
      <c r="D35" s="55">
        <f>'Übersicht Schützen'!C20</f>
        <v>310.5</v>
      </c>
      <c r="E35" s="38">
        <f>'Übersicht Schützen'!D20</f>
        <v>314.10000000000002</v>
      </c>
      <c r="F35" s="38">
        <f>'Übersicht Schützen'!E20</f>
        <v>313.8</v>
      </c>
      <c r="G35" s="38">
        <f>'Übersicht Schützen'!F20</f>
        <v>315</v>
      </c>
      <c r="H35" s="38">
        <f>'Übersicht Schützen'!G20</f>
        <v>311.7</v>
      </c>
      <c r="I35" s="38">
        <f>'Übersicht Schützen'!H20</f>
        <v>307.2</v>
      </c>
      <c r="J35" s="56">
        <f>'Übersicht Schützen'!I20</f>
        <v>312.05</v>
      </c>
      <c r="K35" s="38">
        <f t="shared" si="8"/>
        <v>1872.3000000000002</v>
      </c>
      <c r="L35" s="38">
        <f>'Übersicht Schützen'!L20</f>
        <v>308.89999999999998</v>
      </c>
      <c r="M35" s="38">
        <f>'Übersicht Schützen'!M20</f>
        <v>309.60000000000002</v>
      </c>
      <c r="N35" s="38">
        <f>'Übersicht Schützen'!N20</f>
        <v>316.2</v>
      </c>
      <c r="O35" s="38">
        <f>'Übersicht Schützen'!O20</f>
        <v>314.39999999999998</v>
      </c>
      <c r="P35" s="38">
        <f>'Übersicht Schützen'!P20</f>
        <v>311.5</v>
      </c>
      <c r="Q35" s="38">
        <f>'Übersicht Schützen'!Q20</f>
        <v>0</v>
      </c>
      <c r="R35" s="56">
        <f>'Übersicht Schützen'!R20</f>
        <v>312.12</v>
      </c>
      <c r="S35" s="38">
        <f t="shared" si="6"/>
        <v>1560.6</v>
      </c>
      <c r="T35" s="56">
        <f>'Übersicht Schützen'!U20</f>
        <v>312.08181818181816</v>
      </c>
      <c r="U35" s="38">
        <f t="shared" si="7"/>
        <v>3432.9</v>
      </c>
      <c r="V35" s="38">
        <f t="shared" si="9"/>
        <v>-2.7999999999997272</v>
      </c>
    </row>
    <row r="36" spans="1:44" s="51" customFormat="1" ht="18" customHeight="1" x14ac:dyDescent="0.3">
      <c r="A36" s="52">
        <v>20</v>
      </c>
      <c r="B36" s="57" t="str">
        <f>'Übersicht Schützen'!A21</f>
        <v>Johannes Ortmann</v>
      </c>
      <c r="C36" s="92" t="str">
        <f>'Übersicht Schützen'!B21</f>
        <v>Börgermoor I</v>
      </c>
      <c r="D36" s="58">
        <f>'Übersicht Schützen'!C21</f>
        <v>310.2</v>
      </c>
      <c r="E36" s="42">
        <f>'Übersicht Schützen'!D21</f>
        <v>314.2</v>
      </c>
      <c r="F36" s="42">
        <f>'Übersicht Schützen'!E21</f>
        <v>311.8</v>
      </c>
      <c r="G36" s="42">
        <f>'Übersicht Schützen'!F21</f>
        <v>311</v>
      </c>
      <c r="H36" s="42">
        <f>'Übersicht Schützen'!G21</f>
        <v>311.5</v>
      </c>
      <c r="I36" s="42">
        <f>'Übersicht Schützen'!H21</f>
        <v>311.10000000000002</v>
      </c>
      <c r="J36" s="59">
        <f>'Übersicht Schützen'!I21</f>
        <v>311.63333333333338</v>
      </c>
      <c r="K36" s="42">
        <f t="shared" si="8"/>
        <v>1869.8000000000002</v>
      </c>
      <c r="L36" s="42">
        <f>'Übersicht Schützen'!L21</f>
        <v>314.10000000000002</v>
      </c>
      <c r="M36" s="42">
        <f>'Übersicht Schützen'!M21</f>
        <v>309.39999999999998</v>
      </c>
      <c r="N36" s="42">
        <f>'Übersicht Schützen'!N21</f>
        <v>313.10000000000002</v>
      </c>
      <c r="O36" s="42">
        <f>'Übersicht Schützen'!O21</f>
        <v>311.7</v>
      </c>
      <c r="P36" s="42">
        <f>'Übersicht Schützen'!P21</f>
        <v>313.60000000000002</v>
      </c>
      <c r="Q36" s="42">
        <f>'Übersicht Schützen'!Q21</f>
        <v>0</v>
      </c>
      <c r="R36" s="59">
        <f>'Übersicht Schützen'!R21</f>
        <v>312.38</v>
      </c>
      <c r="S36" s="42">
        <f t="shared" si="6"/>
        <v>1561.9</v>
      </c>
      <c r="T36" s="59">
        <f>'Übersicht Schützen'!U21</f>
        <v>311.97272727272724</v>
      </c>
      <c r="U36" s="42">
        <f t="shared" si="7"/>
        <v>3431.7000000000003</v>
      </c>
      <c r="V36" s="42">
        <f t="shared" si="9"/>
        <v>-1.1999999999998181</v>
      </c>
    </row>
    <row r="37" spans="1:44" s="51" customFormat="1" ht="18" customHeight="1" x14ac:dyDescent="0.3">
      <c r="A37" s="50">
        <v>21</v>
      </c>
      <c r="B37" s="54" t="str">
        <f>'Übersicht Schützen'!A22</f>
        <v>Waldemar Mezger</v>
      </c>
      <c r="C37" s="91" t="str">
        <f>'Übersicht Schützen'!B22</f>
        <v>Lahn II</v>
      </c>
      <c r="D37" s="55">
        <f>'Übersicht Schützen'!C22</f>
        <v>314.8</v>
      </c>
      <c r="E37" s="38">
        <f>'Übersicht Schützen'!D22</f>
        <v>309.2</v>
      </c>
      <c r="F37" s="38">
        <f>'Übersicht Schützen'!E22</f>
        <v>313</v>
      </c>
      <c r="G37" s="38">
        <f>'Übersicht Schützen'!F22</f>
        <v>313.60000000000002</v>
      </c>
      <c r="H37" s="38">
        <f>'Übersicht Schützen'!G22</f>
        <v>310.60000000000002</v>
      </c>
      <c r="I37" s="38">
        <f>'Übersicht Schützen'!H22</f>
        <v>316.39999999999998</v>
      </c>
      <c r="J37" s="56">
        <f>'Übersicht Schützen'!I22</f>
        <v>312.93333333333334</v>
      </c>
      <c r="K37" s="38">
        <f t="shared" si="8"/>
        <v>1877.6</v>
      </c>
      <c r="L37" s="38">
        <f>'Übersicht Schützen'!L22</f>
        <v>309.2</v>
      </c>
      <c r="M37" s="38">
        <f>'Übersicht Schützen'!M22</f>
        <v>312.89999999999998</v>
      </c>
      <c r="N37" s="38">
        <f>'Übersicht Schützen'!N22</f>
        <v>312.2</v>
      </c>
      <c r="O37" s="38">
        <f>'Übersicht Schützen'!O22</f>
        <v>309.3</v>
      </c>
      <c r="P37" s="38">
        <f>'Übersicht Schützen'!P22</f>
        <v>310.39999999999998</v>
      </c>
      <c r="Q37" s="38">
        <f>'Übersicht Schützen'!Q22</f>
        <v>0</v>
      </c>
      <c r="R37" s="56">
        <f>'Übersicht Schützen'!R22</f>
        <v>310.8</v>
      </c>
      <c r="S37" s="38">
        <f t="shared" si="6"/>
        <v>1554</v>
      </c>
      <c r="T37" s="56">
        <f>'Übersicht Schützen'!U22</f>
        <v>311.96363636363634</v>
      </c>
      <c r="U37" s="38">
        <f t="shared" si="7"/>
        <v>3431.6</v>
      </c>
      <c r="V37" s="38">
        <f t="shared" si="9"/>
        <v>-0.1000000000003638</v>
      </c>
    </row>
    <row r="38" spans="1:44" s="51" customFormat="1" ht="18" customHeight="1" x14ac:dyDescent="0.3">
      <c r="A38" s="29">
        <v>22</v>
      </c>
      <c r="B38" s="57" t="str">
        <f>'Übersicht Schützen'!A23</f>
        <v>Karl Heinz Tharner</v>
      </c>
      <c r="C38" s="92" t="str">
        <f>'Übersicht Schützen'!B23</f>
        <v>Sögel I</v>
      </c>
      <c r="D38" s="58">
        <f>'Übersicht Schützen'!C23</f>
        <v>307.89999999999998</v>
      </c>
      <c r="E38" s="42">
        <f>'Übersicht Schützen'!D23</f>
        <v>313</v>
      </c>
      <c r="F38" s="42">
        <f>'Übersicht Schützen'!E23</f>
        <v>314.39999999999998</v>
      </c>
      <c r="G38" s="42">
        <f>'Übersicht Schützen'!F23</f>
        <v>311.7</v>
      </c>
      <c r="H38" s="42">
        <f>'Übersicht Schützen'!G23</f>
        <v>305.10000000000002</v>
      </c>
      <c r="I38" s="42">
        <f>'Übersicht Schützen'!H23</f>
        <v>309.39999999999998</v>
      </c>
      <c r="J38" s="59">
        <f>'Übersicht Schützen'!I23</f>
        <v>310.25</v>
      </c>
      <c r="K38" s="42">
        <f t="shared" si="8"/>
        <v>1861.5</v>
      </c>
      <c r="L38" s="42">
        <f>'Übersicht Schützen'!L23</f>
        <v>310.2</v>
      </c>
      <c r="M38" s="42">
        <f>'Übersicht Schützen'!M23</f>
        <v>313.5</v>
      </c>
      <c r="N38" s="42">
        <f>'Übersicht Schützen'!N23</f>
        <v>315</v>
      </c>
      <c r="O38" s="42">
        <f>'Übersicht Schützen'!O23</f>
        <v>313.60000000000002</v>
      </c>
      <c r="P38" s="42">
        <f>'Übersicht Schützen'!P23</f>
        <v>314.89999999999998</v>
      </c>
      <c r="Q38" s="42">
        <f>'Übersicht Schützen'!Q23</f>
        <v>0</v>
      </c>
      <c r="R38" s="59">
        <f>'Übersicht Schützen'!R23</f>
        <v>313.44000000000005</v>
      </c>
      <c r="S38" s="42">
        <f t="shared" si="6"/>
        <v>1567.2000000000003</v>
      </c>
      <c r="T38" s="59">
        <f>'Übersicht Schützen'!U23</f>
        <v>311.7</v>
      </c>
      <c r="U38" s="42">
        <f t="shared" si="7"/>
        <v>3428.7000000000003</v>
      </c>
      <c r="V38" s="42">
        <f t="shared" si="9"/>
        <v>-2.8999999999996362</v>
      </c>
    </row>
    <row r="39" spans="1:44" s="51" customFormat="1" ht="18" customHeight="1" x14ac:dyDescent="0.3">
      <c r="A39" s="50">
        <v>23</v>
      </c>
      <c r="B39" s="54" t="str">
        <f>'Übersicht Schützen'!A24</f>
        <v>Werner Künnen</v>
      </c>
      <c r="C39" s="91" t="str">
        <f>'Übersicht Schützen'!B24</f>
        <v>Sögel I</v>
      </c>
      <c r="D39" s="55">
        <f>'Übersicht Schützen'!C24</f>
        <v>314.39999999999998</v>
      </c>
      <c r="E39" s="38">
        <f>'Übersicht Schützen'!D24</f>
        <v>307</v>
      </c>
      <c r="F39" s="38">
        <f>'Übersicht Schützen'!E24</f>
        <v>310.2</v>
      </c>
      <c r="G39" s="38">
        <f>'Übersicht Schützen'!F24</f>
        <v>315.5</v>
      </c>
      <c r="H39" s="38">
        <f>'Übersicht Schützen'!G24</f>
        <v>312.60000000000002</v>
      </c>
      <c r="I39" s="38">
        <f>'Übersicht Schützen'!H24</f>
        <v>313.89999999999998</v>
      </c>
      <c r="J39" s="56">
        <f>'Übersicht Schützen'!I24</f>
        <v>312.26666666666665</v>
      </c>
      <c r="K39" s="38">
        <f t="shared" si="8"/>
        <v>1873.6</v>
      </c>
      <c r="L39" s="38">
        <f>'Übersicht Schützen'!L24</f>
        <v>312</v>
      </c>
      <c r="M39" s="38">
        <f>'Übersicht Schützen'!M24</f>
        <v>310.3</v>
      </c>
      <c r="N39" s="38">
        <f>'Übersicht Schützen'!N24</f>
        <v>307.2</v>
      </c>
      <c r="O39" s="38">
        <f>'Übersicht Schützen'!O24</f>
        <v>309.3</v>
      </c>
      <c r="P39" s="38">
        <f>'Übersicht Schützen'!P24</f>
        <v>311.8</v>
      </c>
      <c r="Q39" s="38">
        <f>'Übersicht Schützen'!Q24</f>
        <v>0</v>
      </c>
      <c r="R39" s="56">
        <f>'Übersicht Schützen'!R24</f>
        <v>310.12</v>
      </c>
      <c r="S39" s="38">
        <f t="shared" si="6"/>
        <v>1550.6</v>
      </c>
      <c r="T39" s="56">
        <f>'Übersicht Schützen'!U24</f>
        <v>311.29090909090911</v>
      </c>
      <c r="U39" s="38">
        <f t="shared" si="7"/>
        <v>3424.2</v>
      </c>
      <c r="V39" s="38">
        <f t="shared" si="9"/>
        <v>-4.5000000000004547</v>
      </c>
    </row>
    <row r="40" spans="1:44" s="51" customFormat="1" ht="18" customHeight="1" x14ac:dyDescent="0.3">
      <c r="A40" s="52">
        <v>24</v>
      </c>
      <c r="B40" s="57" t="str">
        <f>'Übersicht Schützen'!A25</f>
        <v>Robert Jansen</v>
      </c>
      <c r="C40" s="92" t="str">
        <f>'Übersicht Schützen'!B25</f>
        <v>Spahnharrenstätte I</v>
      </c>
      <c r="D40" s="58">
        <f>'Übersicht Schützen'!C25</f>
        <v>312.39999999999998</v>
      </c>
      <c r="E40" s="42">
        <f>'Übersicht Schützen'!D25</f>
        <v>312.3</v>
      </c>
      <c r="F40" s="42">
        <f>'Übersicht Schützen'!E25</f>
        <v>313.39999999999998</v>
      </c>
      <c r="G40" s="42">
        <f>'Übersicht Schützen'!F25</f>
        <v>308.2</v>
      </c>
      <c r="H40" s="42">
        <f>'Übersicht Schützen'!G25</f>
        <v>310.7</v>
      </c>
      <c r="I40" s="42">
        <f>'Übersicht Schützen'!H25</f>
        <v>312.10000000000002</v>
      </c>
      <c r="J40" s="59">
        <f>'Übersicht Schützen'!I25</f>
        <v>311.51666666666665</v>
      </c>
      <c r="K40" s="42">
        <f t="shared" si="8"/>
        <v>1869.1</v>
      </c>
      <c r="L40" s="42">
        <f>'Übersicht Schützen'!L25</f>
        <v>312.7</v>
      </c>
      <c r="M40" s="42">
        <f>'Übersicht Schützen'!M25</f>
        <v>313</v>
      </c>
      <c r="N40" s="42">
        <f>'Übersicht Schützen'!N25</f>
        <v>310.3</v>
      </c>
      <c r="O40" s="42">
        <f>'Übersicht Schützen'!O25</f>
        <v>308.2</v>
      </c>
      <c r="P40" s="42">
        <f>'Übersicht Schützen'!P25</f>
        <v>310.3</v>
      </c>
      <c r="Q40" s="42">
        <f>'Übersicht Schützen'!Q25</f>
        <v>0</v>
      </c>
      <c r="R40" s="59">
        <f>'Übersicht Schützen'!R25</f>
        <v>310.89999999999998</v>
      </c>
      <c r="S40" s="42">
        <f t="shared" si="6"/>
        <v>1554.5</v>
      </c>
      <c r="T40" s="59">
        <f>'Übersicht Schützen'!U25</f>
        <v>311.23636363636365</v>
      </c>
      <c r="U40" s="42">
        <f t="shared" si="7"/>
        <v>3423.6</v>
      </c>
      <c r="V40" s="42">
        <f t="shared" si="9"/>
        <v>-0.59999999999990905</v>
      </c>
    </row>
    <row r="41" spans="1:44" s="51" customFormat="1" ht="18" customHeight="1" x14ac:dyDescent="0.3">
      <c r="A41" s="43">
        <v>25</v>
      </c>
      <c r="B41" s="54" t="str">
        <f>'Übersicht Schützen'!A26</f>
        <v>Horst Schulte</v>
      </c>
      <c r="C41" s="91" t="str">
        <f>'Übersicht Schützen'!B26</f>
        <v>Sögel I</v>
      </c>
      <c r="D41" s="55">
        <f>'Übersicht Schützen'!C26</f>
        <v>310.89999999999998</v>
      </c>
      <c r="E41" s="38">
        <f>'Übersicht Schützen'!D26</f>
        <v>312</v>
      </c>
      <c r="F41" s="38">
        <f>'Übersicht Schützen'!E26</f>
        <v>310.39999999999998</v>
      </c>
      <c r="G41" s="38">
        <f>'Übersicht Schützen'!F26</f>
        <v>310.10000000000002</v>
      </c>
      <c r="H41" s="38">
        <f>'Übersicht Schützen'!G26</f>
        <v>312.8</v>
      </c>
      <c r="I41" s="38">
        <f>'Übersicht Schützen'!H26</f>
        <v>311.8</v>
      </c>
      <c r="J41" s="56">
        <f>'Übersicht Schützen'!I26</f>
        <v>311.33333333333331</v>
      </c>
      <c r="K41" s="38">
        <f t="shared" si="8"/>
        <v>1868</v>
      </c>
      <c r="L41" s="38">
        <f>'Übersicht Schützen'!L26</f>
        <v>311.89999999999998</v>
      </c>
      <c r="M41" s="38">
        <f>'Übersicht Schützen'!M26</f>
        <v>310.39999999999998</v>
      </c>
      <c r="N41" s="38">
        <f>'Übersicht Schützen'!N26</f>
        <v>309.5</v>
      </c>
      <c r="O41" s="38">
        <f>'Übersicht Schützen'!O26</f>
        <v>311.5</v>
      </c>
      <c r="P41" s="38">
        <f>'Übersicht Schützen'!P26</f>
        <v>310.5</v>
      </c>
      <c r="Q41" s="38">
        <f>'Übersicht Schützen'!Q26</f>
        <v>0</v>
      </c>
      <c r="R41" s="56">
        <f>'Übersicht Schützen'!R26</f>
        <v>310.76</v>
      </c>
      <c r="S41" s="38">
        <f t="shared" si="6"/>
        <v>1553.8</v>
      </c>
      <c r="T41" s="56">
        <f>'Übersicht Schützen'!U26</f>
        <v>311.07272727272726</v>
      </c>
      <c r="U41" s="38">
        <f t="shared" si="7"/>
        <v>3421.8</v>
      </c>
      <c r="V41" s="38">
        <f t="shared" si="9"/>
        <v>-1.7999999999997272</v>
      </c>
    </row>
    <row r="42" spans="1:44" s="51" customFormat="1" ht="18" customHeight="1" x14ac:dyDescent="0.3">
      <c r="A42" s="29">
        <v>26</v>
      </c>
      <c r="B42" s="57" t="str">
        <f>'Übersicht Schützen'!A27</f>
        <v>Jan Steenken</v>
      </c>
      <c r="C42" s="92" t="str">
        <f>'Übersicht Schützen'!B27</f>
        <v>Spahnharrenstätte I</v>
      </c>
      <c r="D42" s="58">
        <f>'Übersicht Schützen'!C27</f>
        <v>309.39999999999998</v>
      </c>
      <c r="E42" s="42">
        <f>'Übersicht Schützen'!D27</f>
        <v>310.5</v>
      </c>
      <c r="F42" s="42">
        <f>'Übersicht Schützen'!E27</f>
        <v>311</v>
      </c>
      <c r="G42" s="42">
        <f>'Übersicht Schützen'!F27</f>
        <v>311.39999999999998</v>
      </c>
      <c r="H42" s="42">
        <f>'Übersicht Schützen'!G27</f>
        <v>313.5</v>
      </c>
      <c r="I42" s="42">
        <f>'Übersicht Schützen'!H27</f>
        <v>311.3</v>
      </c>
      <c r="J42" s="59">
        <f>'Übersicht Schützen'!I27</f>
        <v>311.18333333333334</v>
      </c>
      <c r="K42" s="42">
        <f t="shared" si="8"/>
        <v>1867.1</v>
      </c>
      <c r="L42" s="42">
        <f>'Übersicht Schützen'!L27</f>
        <v>312.7</v>
      </c>
      <c r="M42" s="42">
        <f>'Übersicht Schützen'!M27</f>
        <v>305</v>
      </c>
      <c r="N42" s="42">
        <f>'Übersicht Schützen'!N27</f>
        <v>312.5</v>
      </c>
      <c r="O42" s="42">
        <f>'Übersicht Schützen'!O27</f>
        <v>308.8</v>
      </c>
      <c r="P42" s="42">
        <f>'Übersicht Schützen'!P27</f>
        <v>311.89999999999998</v>
      </c>
      <c r="Q42" s="42">
        <f>'Übersicht Schützen'!Q27</f>
        <v>0</v>
      </c>
      <c r="R42" s="59">
        <f>'Übersicht Schützen'!R27</f>
        <v>310.18</v>
      </c>
      <c r="S42" s="42">
        <f t="shared" si="6"/>
        <v>1550.9</v>
      </c>
      <c r="T42" s="59">
        <f>'Übersicht Schützen'!U27</f>
        <v>310.72727272727275</v>
      </c>
      <c r="U42" s="42">
        <f t="shared" si="7"/>
        <v>3418</v>
      </c>
      <c r="V42" s="42">
        <f t="shared" si="9"/>
        <v>-3.8000000000001819</v>
      </c>
    </row>
    <row r="43" spans="1:44" s="51" customFormat="1" ht="18" customHeight="1" x14ac:dyDescent="0.3">
      <c r="A43" s="50">
        <v>27</v>
      </c>
      <c r="B43" s="54" t="str">
        <f>'Übersicht Schützen'!A28</f>
        <v>Ralf Robben-Schlagge</v>
      </c>
      <c r="C43" s="91" t="str">
        <f>'Übersicht Schützen'!B28</f>
        <v>Lahn II</v>
      </c>
      <c r="D43" s="55">
        <f>'Übersicht Schützen'!C28</f>
        <v>313.10000000000002</v>
      </c>
      <c r="E43" s="38">
        <f>'Übersicht Schützen'!D28</f>
        <v>312.3</v>
      </c>
      <c r="F43" s="38">
        <f>'Übersicht Schützen'!E28</f>
        <v>314.5</v>
      </c>
      <c r="G43" s="38">
        <f>'Übersicht Schützen'!F28</f>
        <v>311.60000000000002</v>
      </c>
      <c r="H43" s="38">
        <f>'Übersicht Schützen'!G28</f>
        <v>312.60000000000002</v>
      </c>
      <c r="I43" s="38">
        <f>'Übersicht Schützen'!H28</f>
        <v>313.60000000000002</v>
      </c>
      <c r="J43" s="56">
        <f>'Übersicht Schützen'!I28</f>
        <v>312.95</v>
      </c>
      <c r="K43" s="38">
        <f t="shared" si="8"/>
        <v>1877.6999999999998</v>
      </c>
      <c r="L43" s="38">
        <f>'Übersicht Schützen'!L28</f>
        <v>313.3</v>
      </c>
      <c r="M43" s="38">
        <f>'Übersicht Schützen'!M28</f>
        <v>315.39999999999998</v>
      </c>
      <c r="N43" s="38">
        <f>'Übersicht Schützen'!N28</f>
        <v>0</v>
      </c>
      <c r="O43" s="38">
        <f>'Übersicht Schützen'!O28</f>
        <v>315.5</v>
      </c>
      <c r="P43" s="38">
        <f>'Übersicht Schützen'!P28</f>
        <v>315.2</v>
      </c>
      <c r="Q43" s="38">
        <f>'Übersicht Schützen'!Q28</f>
        <v>0</v>
      </c>
      <c r="R43" s="56">
        <f>'Übersicht Schützen'!R28</f>
        <v>314.85000000000002</v>
      </c>
      <c r="S43" s="38">
        <f t="shared" si="6"/>
        <v>1259.4000000000001</v>
      </c>
      <c r="T43" s="56">
        <f>'Übersicht Schützen'!U28</f>
        <v>313.70999999999998</v>
      </c>
      <c r="U43" s="38">
        <f t="shared" si="7"/>
        <v>3137.1</v>
      </c>
      <c r="V43" s="38">
        <f t="shared" si="9"/>
        <v>-280.90000000000009</v>
      </c>
    </row>
    <row r="44" spans="1:44" s="51" customFormat="1" ht="18" customHeight="1" x14ac:dyDescent="0.3">
      <c r="A44" s="29">
        <v>28</v>
      </c>
      <c r="B44" s="57" t="str">
        <f>'Übersicht Schützen'!A29</f>
        <v>Jürgen Bärens</v>
      </c>
      <c r="C44" s="92" t="str">
        <f>'Übersicht Schützen'!B29</f>
        <v>Börger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296.39999999999998</v>
      </c>
      <c r="G44" s="42">
        <f>'Übersicht Schützen'!F29</f>
        <v>303.89999999999998</v>
      </c>
      <c r="H44" s="42">
        <f>'Übersicht Schützen'!G29</f>
        <v>311.8</v>
      </c>
      <c r="I44" s="42">
        <f>'Übersicht Schützen'!H29</f>
        <v>306</v>
      </c>
      <c r="J44" s="59">
        <f>'Übersicht Schützen'!I29</f>
        <v>304.52499999999998</v>
      </c>
      <c r="K44" s="42">
        <f t="shared" si="8"/>
        <v>1218.0999999999999</v>
      </c>
      <c r="L44" s="42">
        <f>'Übersicht Schützen'!L29</f>
        <v>315.7</v>
      </c>
      <c r="M44" s="42">
        <f>'Übersicht Schützen'!M29</f>
        <v>312</v>
      </c>
      <c r="N44" s="42">
        <f>'Übersicht Schützen'!N29</f>
        <v>311.2</v>
      </c>
      <c r="O44" s="42">
        <f>'Übersicht Schützen'!O29</f>
        <v>314.7</v>
      </c>
      <c r="P44" s="42">
        <f>'Übersicht Schützen'!P29</f>
        <v>316.3</v>
      </c>
      <c r="Q44" s="42">
        <f>'Übersicht Schützen'!Q29</f>
        <v>0</v>
      </c>
      <c r="R44" s="59">
        <f>'Übersicht Schützen'!R29</f>
        <v>313.98</v>
      </c>
      <c r="S44" s="42">
        <f t="shared" si="6"/>
        <v>1569.9</v>
      </c>
      <c r="T44" s="59">
        <f>'Übersicht Schützen'!U29</f>
        <v>309.77777777777777</v>
      </c>
      <c r="U44" s="42">
        <f t="shared" si="7"/>
        <v>2788</v>
      </c>
      <c r="V44" s="42">
        <f t="shared" si="9"/>
        <v>-349.09999999999991</v>
      </c>
    </row>
    <row r="45" spans="1:44" s="51" customFormat="1" ht="18" customHeight="1" x14ac:dyDescent="0.3">
      <c r="A45" s="50">
        <v>29</v>
      </c>
      <c r="B45" s="54" t="str">
        <f>'Übersicht Schützen'!A30</f>
        <v>Heinz-Jürgen Temmen</v>
      </c>
      <c r="C45" s="91" t="str">
        <f>'Übersicht Schützen'!B30</f>
        <v>Spahnharrenstätte I</v>
      </c>
      <c r="D45" s="55">
        <f>'Übersicht Schützen'!C30</f>
        <v>306</v>
      </c>
      <c r="E45" s="38">
        <f>'Übersicht Schützen'!D30</f>
        <v>310</v>
      </c>
      <c r="F45" s="38">
        <f>'Übersicht Schützen'!E30</f>
        <v>309.3</v>
      </c>
      <c r="G45" s="38">
        <f>'Übersicht Schützen'!F30</f>
        <v>312.7</v>
      </c>
      <c r="H45" s="38">
        <f>'Übersicht Schützen'!G30</f>
        <v>307.60000000000002</v>
      </c>
      <c r="I45" s="38">
        <f>'Übersicht Schützen'!H30</f>
        <v>311.39999999999998</v>
      </c>
      <c r="J45" s="56">
        <f>'Übersicht Schützen'!I30</f>
        <v>309.5</v>
      </c>
      <c r="K45" s="38">
        <f t="shared" si="8"/>
        <v>1857</v>
      </c>
      <c r="L45" s="38">
        <f>'Übersicht Schützen'!L30</f>
        <v>310.2</v>
      </c>
      <c r="M45" s="38">
        <f>'Übersicht Schützen'!M30</f>
        <v>306.60000000000002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311.3</v>
      </c>
      <c r="Q45" s="38">
        <f>'Übersicht Schützen'!Q30</f>
        <v>0</v>
      </c>
      <c r="R45" s="56">
        <f>'Übersicht Schützen'!R30</f>
        <v>309.36666666666662</v>
      </c>
      <c r="S45" s="38">
        <f t="shared" si="6"/>
        <v>928.09999999999991</v>
      </c>
      <c r="T45" s="56">
        <f>'Übersicht Schützen'!U30</f>
        <v>309.45555555555552</v>
      </c>
      <c r="U45" s="38">
        <f t="shared" si="7"/>
        <v>2785.1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Krone Hermann</v>
      </c>
      <c r="C46" s="92" t="str">
        <f>'Übersicht Schützen'!B31</f>
        <v>Werlte III</v>
      </c>
      <c r="D46" s="58">
        <f>'Übersicht Schützen'!C31</f>
        <v>301.5</v>
      </c>
      <c r="E46" s="42">
        <f>'Übersicht Schützen'!D31</f>
        <v>304.39999999999998</v>
      </c>
      <c r="F46" s="42">
        <f>'Übersicht Schützen'!E31</f>
        <v>307.60000000000002</v>
      </c>
      <c r="G46" s="42">
        <f>'Übersicht Schützen'!F31</f>
        <v>302.10000000000002</v>
      </c>
      <c r="H46" s="42">
        <f>'Übersicht Schützen'!G31</f>
        <v>0</v>
      </c>
      <c r="I46" s="42">
        <f>'Übersicht Schützen'!H31</f>
        <v>305.89999999999998</v>
      </c>
      <c r="J46" s="59">
        <f>'Übersicht Schützen'!I31</f>
        <v>304.3</v>
      </c>
      <c r="K46" s="42">
        <f t="shared" si="8"/>
        <v>1521.5</v>
      </c>
      <c r="L46" s="42">
        <f>'Übersicht Schützen'!L31</f>
        <v>307.2</v>
      </c>
      <c r="M46" s="42">
        <f>'Übersicht Schützen'!M31</f>
        <v>306.2</v>
      </c>
      <c r="N46" s="42">
        <f>'Übersicht Schützen'!N31</f>
        <v>308</v>
      </c>
      <c r="O46" s="42">
        <f>'Übersicht Schützen'!O31</f>
        <v>308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307.35000000000002</v>
      </c>
      <c r="S46" s="42">
        <f t="shared" si="6"/>
        <v>1229.4000000000001</v>
      </c>
      <c r="T46" s="59">
        <f>'Übersicht Schützen'!U31</f>
        <v>305.65555555555557</v>
      </c>
      <c r="U46" s="42">
        <f t="shared" si="7"/>
        <v>2750.9</v>
      </c>
      <c r="V46" s="42">
        <f t="shared" si="9"/>
        <v>-34.199999999999818</v>
      </c>
    </row>
    <row r="47" spans="1:44" s="51" customFormat="1" ht="18" customHeight="1" x14ac:dyDescent="0.3">
      <c r="A47" s="50">
        <v>31</v>
      </c>
      <c r="B47" s="54" t="str">
        <f>'Übersicht Schützen'!A32</f>
        <v>Thomas Niermann</v>
      </c>
      <c r="C47" s="91" t="str">
        <f>'Übersicht Schützen'!B32</f>
        <v>Werlte III</v>
      </c>
      <c r="D47" s="55">
        <f>'Übersicht Schützen'!C32</f>
        <v>311.7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311.39999999999998</v>
      </c>
      <c r="I47" s="38">
        <f>'Übersicht Schützen'!H32</f>
        <v>311.7</v>
      </c>
      <c r="J47" s="56">
        <f>'Übersicht Schützen'!I32</f>
        <v>311.59999999999997</v>
      </c>
      <c r="K47" s="38">
        <f t="shared" si="8"/>
        <v>934.8</v>
      </c>
      <c r="L47" s="38">
        <f>'Übersicht Schützen'!L32</f>
        <v>315.89999999999998</v>
      </c>
      <c r="M47" s="38">
        <f>'Übersicht Schützen'!M32</f>
        <v>305.39999999999998</v>
      </c>
      <c r="N47" s="38">
        <f>'Übersicht Schützen'!N32</f>
        <v>312.8</v>
      </c>
      <c r="O47" s="38">
        <f>'Übersicht Schützen'!O32</f>
        <v>308.60000000000002</v>
      </c>
      <c r="P47" s="38">
        <f>'Übersicht Schützen'!P32</f>
        <v>312.2</v>
      </c>
      <c r="Q47" s="38">
        <f>'Übersicht Schützen'!Q32</f>
        <v>0</v>
      </c>
      <c r="R47" s="56">
        <f>'Übersicht Schützen'!R32</f>
        <v>310.97999999999996</v>
      </c>
      <c r="S47" s="38">
        <f t="shared" si="6"/>
        <v>1554.8999999999999</v>
      </c>
      <c r="T47" s="56">
        <f>'Übersicht Schützen'!U32</f>
        <v>311.21249999999998</v>
      </c>
      <c r="U47" s="38">
        <f t="shared" si="7"/>
        <v>2489.6999999999998</v>
      </c>
      <c r="V47" s="38">
        <f t="shared" ref="V47:V50" si="10">(U46-U47)*-1</f>
        <v>-261.20000000000027</v>
      </c>
    </row>
    <row r="48" spans="1:44" s="51" customFormat="1" ht="18" customHeight="1" x14ac:dyDescent="0.3">
      <c r="A48" s="29">
        <v>32</v>
      </c>
      <c r="B48" s="57" t="str">
        <f>'Übersicht Schützen'!A33</f>
        <v>Norbert Grünloh</v>
      </c>
      <c r="C48" s="92" t="str">
        <f>'Übersicht Schützen'!B33</f>
        <v>Werlte III</v>
      </c>
      <c r="D48" s="58">
        <f>'Übersicht Schützen'!C33</f>
        <v>310.2</v>
      </c>
      <c r="E48" s="42">
        <f>'Übersicht Schützen'!D33</f>
        <v>0</v>
      </c>
      <c r="F48" s="42">
        <f>'Übersicht Schützen'!E33</f>
        <v>301.89999999999998</v>
      </c>
      <c r="G48" s="42">
        <f>'Übersicht Schützen'!F33</f>
        <v>311.60000000000002</v>
      </c>
      <c r="H48" s="42">
        <f>'Übersicht Schützen'!G33</f>
        <v>304.10000000000002</v>
      </c>
      <c r="I48" s="42">
        <f>'Übersicht Schützen'!H33</f>
        <v>309.60000000000002</v>
      </c>
      <c r="J48" s="59">
        <f>'Übersicht Schützen'!I33</f>
        <v>307.48</v>
      </c>
      <c r="K48" s="42">
        <f t="shared" si="8"/>
        <v>1537.4</v>
      </c>
      <c r="L48" s="42">
        <f>'Übersicht Schützen'!L33</f>
        <v>307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307</v>
      </c>
      <c r="S48" s="42">
        <f t="shared" si="6"/>
        <v>307</v>
      </c>
      <c r="T48" s="59">
        <f>'Übersicht Schützen'!U33</f>
        <v>307.40000000000003</v>
      </c>
      <c r="U48" s="42">
        <f t="shared" si="7"/>
        <v>1844.4</v>
      </c>
      <c r="V48" s="42">
        <f t="shared" si="10"/>
        <v>-645.29999999999973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-1844.4</v>
      </c>
    </row>
    <row r="50" spans="1:22" s="51" customFormat="1" ht="18" customHeight="1" x14ac:dyDescent="0.3">
      <c r="A50" s="29">
        <v>34</v>
      </c>
      <c r="B50" s="57" t="str">
        <f>'Übersicht Schützen'!A35</f>
        <v>Schütze 18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23</v>
      </c>
      <c r="C51" s="91" t="str">
        <f>'Übersicht Schützen'!B36</f>
        <v>Börgermoor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2" t="str">
        <f>'Übersicht Schützen'!B37</f>
        <v>Börgermoor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312.31290322580639</v>
      </c>
      <c r="E54" s="36">
        <f>IF(Formelhilfe!C45 &gt; 0, SUM(E17:E52)/Formelhilfe!C45, 0)</f>
        <v>312.76551724137931</v>
      </c>
      <c r="F54" s="36">
        <f>IF(Formelhilfe!D45 &gt; 0, SUM(F17:F52)/Formelhilfe!D45, 0)</f>
        <v>312.83548387096772</v>
      </c>
      <c r="G54" s="36">
        <f>IF(Formelhilfe!E45 &gt; 0, SUM(G17:G52)/Formelhilfe!E45, 0)</f>
        <v>313.15161290322584</v>
      </c>
      <c r="H54" s="36">
        <f>IF(Formelhilfe!F45 &gt; 0, SUM(H17:H52)/Formelhilfe!F45, 0)</f>
        <v>312.91935483870975</v>
      </c>
      <c r="I54" s="36">
        <f>IF(Formelhilfe!G45 &gt; 0, SUM(I17:I52)/Formelhilfe!G45, 0)</f>
        <v>313.078125</v>
      </c>
      <c r="J54" s="37">
        <f>IF(SUM(J17:J52)&lt;&gt;0,AVERAGEIF(J17:J52,"&lt;&gt;0"),0)</f>
        <v>312.66734374999999</v>
      </c>
      <c r="K54" s="37">
        <f>IF(SUM(K17:K52)&lt;&gt;0,AVERAGEIF(K17:K52,"&lt;&gt;0"),0)</f>
        <v>1808.640625</v>
      </c>
      <c r="L54" s="36">
        <f>IF(Formelhilfe!I45 &gt; 0, SUM(L17:L52)/Formelhilfe!I45, 0)</f>
        <v>313.296875</v>
      </c>
      <c r="M54" s="36">
        <f>IF(Formelhilfe!J45 &gt; 0, SUM(M17:M52)/Formelhilfe!J45, 0)</f>
        <v>311.85806451612905</v>
      </c>
      <c r="N54" s="36">
        <f>IF(Formelhilfe!K45 &gt; 0, SUM(N17:N52)/Formelhilfe!K45, 0)</f>
        <v>313.5275862068965</v>
      </c>
      <c r="O54" s="36">
        <f>IF(Formelhilfe!L45 &gt; 0, SUM(O17:O52)/Formelhilfe!L45, 0)</f>
        <v>313.52333333333337</v>
      </c>
      <c r="P54" s="36">
        <f>IF(Formelhilfe!M45 &gt; 0, SUM(P17:P52)/Formelhilfe!M45, 0)</f>
        <v>313.81</v>
      </c>
      <c r="Q54" s="36">
        <f>IF(Formelhilfe!N45 &gt; 0, SUM(Q17:Q52)/Formelhilfe!N45, 0)</f>
        <v>0</v>
      </c>
      <c r="R54" s="37">
        <f>IF(SUM(R17:R52)&lt;&gt;0,AVERAGEIF(R17:R52,"&lt;&gt;0"),0)</f>
        <v>312.96458333333328</v>
      </c>
      <c r="S54" s="37">
        <f t="shared" ref="S54:T54" si="12">IF(SUM(S17:S52)&lt;&gt;0,AVERAGEIF(S17:S52,"&lt;&gt;0"),0)</f>
        <v>1487.66875</v>
      </c>
      <c r="T54" s="37">
        <f t="shared" si="12"/>
        <v>312.82961726641412</v>
      </c>
      <c r="U54" s="117">
        <f>(K54+S54)</f>
        <v>3296.3093749999998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vwT3ELDAR36Sl4DBYseb23RCa6x1b6OqfDlVdUOKRp0C3Nz+6dOvevUo+hfpxK4DwpGvVRDvOo9CeaFFCIzWg==" saltValue="72vmTwPDrWC/QbuCSR301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C8" sqref="AC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Übersicht!N4</f>
        <v>Lahn</v>
      </c>
      <c r="X1" s="19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941.09999999999991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Übersicht!N3</f>
        <v>16.02.</v>
      </c>
      <c r="X2" s="19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947.40000000000009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950.8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948.19999999999993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108</v>
      </c>
      <c r="X5" s="19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942.6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128</v>
      </c>
      <c r="X6" s="19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941.2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108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8">
        <v>318.10000000000002</v>
      </c>
      <c r="E10" s="169"/>
      <c r="F10" s="68">
        <f>IF(E10="x","0",D10)</f>
        <v>318.10000000000002</v>
      </c>
      <c r="G10" s="69">
        <f>IF(C10=$B$2,F10,0)</f>
        <v>318.10000000000002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105.6</v>
      </c>
      <c r="V10" s="170">
        <v>106.3</v>
      </c>
      <c r="W10" s="170">
        <v>106.2</v>
      </c>
      <c r="X10" s="87">
        <f>U10+V10+W10</f>
        <v>318.09999999999997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8">
        <v>313.3</v>
      </c>
      <c r="E11" s="169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>
        <v>104.2</v>
      </c>
      <c r="V11" s="171">
        <v>104.2</v>
      </c>
      <c r="W11" s="171">
        <v>104.8</v>
      </c>
      <c r="X11" s="88">
        <f t="shared" ref="X11:X45" si="13">U11+V11+W11</f>
        <v>313.2</v>
      </c>
      <c r="Y11" s="70">
        <f t="shared" ref="Y11:Y45" si="14">IF(X11=D11,1,0)</f>
        <v>0</v>
      </c>
      <c r="Z11" s="70">
        <f t="shared" ref="Z11:Z45" si="15">IF(X11=0,0,1)</f>
        <v>1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8">
        <v>311.3</v>
      </c>
      <c r="E12" s="169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104.5</v>
      </c>
      <c r="V12" s="171">
        <v>104.4</v>
      </c>
      <c r="W12" s="171">
        <v>102.4</v>
      </c>
      <c r="X12" s="88">
        <f t="shared" si="13"/>
        <v>311.3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8">
        <v>311.7</v>
      </c>
      <c r="E13" s="169"/>
      <c r="F13" s="68">
        <f t="shared" si="0"/>
        <v>311.7</v>
      </c>
      <c r="G13" s="69">
        <f t="shared" si="1"/>
        <v>311.7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102</v>
      </c>
      <c r="V13" s="171">
        <v>104.1</v>
      </c>
      <c r="W13" s="171">
        <v>105.6</v>
      </c>
      <c r="X13" s="88">
        <f t="shared" si="13"/>
        <v>311.7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8">
        <v>311.2</v>
      </c>
      <c r="E14" s="169"/>
      <c r="F14" s="68">
        <f t="shared" si="0"/>
        <v>311.2</v>
      </c>
      <c r="G14" s="69">
        <f t="shared" si="1"/>
        <v>311.2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>
        <v>105.1</v>
      </c>
      <c r="V14" s="171">
        <v>102.7</v>
      </c>
      <c r="W14" s="171">
        <v>103.4</v>
      </c>
      <c r="X14" s="88">
        <f t="shared" si="13"/>
        <v>311.20000000000005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8"/>
      <c r="E15" s="169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/>
      <c r="V15" s="171"/>
      <c r="W15" s="17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8">
        <v>316.8</v>
      </c>
      <c r="E16" s="169"/>
      <c r="F16" s="68">
        <f t="shared" si="0"/>
        <v>316.8</v>
      </c>
      <c r="G16" s="69">
        <f t="shared" si="1"/>
        <v>0</v>
      </c>
      <c r="H16" s="69">
        <f t="shared" si="2"/>
        <v>0</v>
      </c>
      <c r="I16" s="69">
        <f t="shared" si="3"/>
        <v>316.8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104.9</v>
      </c>
      <c r="V16" s="171">
        <v>106.1</v>
      </c>
      <c r="W16" s="171">
        <v>105.8</v>
      </c>
      <c r="X16" s="88">
        <f t="shared" si="13"/>
        <v>316.8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8">
        <v>313.8</v>
      </c>
      <c r="E17" s="169"/>
      <c r="F17" s="68">
        <f t="shared" si="0"/>
        <v>313.8</v>
      </c>
      <c r="G17" s="69">
        <f t="shared" si="1"/>
        <v>0</v>
      </c>
      <c r="H17" s="69">
        <f t="shared" si="2"/>
        <v>0</v>
      </c>
      <c r="I17" s="69">
        <f t="shared" si="3"/>
        <v>313.8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105.7</v>
      </c>
      <c r="V17" s="171">
        <v>104.8</v>
      </c>
      <c r="W17" s="171">
        <v>103.3</v>
      </c>
      <c r="X17" s="88">
        <f t="shared" si="13"/>
        <v>313.8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8">
        <v>315</v>
      </c>
      <c r="E18" s="169"/>
      <c r="F18" s="68">
        <f t="shared" si="0"/>
        <v>315</v>
      </c>
      <c r="G18" s="69">
        <f t="shared" si="1"/>
        <v>0</v>
      </c>
      <c r="H18" s="69">
        <f t="shared" si="2"/>
        <v>0</v>
      </c>
      <c r="I18" s="69">
        <f t="shared" si="3"/>
        <v>315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106</v>
      </c>
      <c r="V18" s="171">
        <v>105.2</v>
      </c>
      <c r="W18" s="171">
        <v>103.8</v>
      </c>
      <c r="X18" s="88">
        <f t="shared" si="13"/>
        <v>315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8">
        <v>309.5</v>
      </c>
      <c r="E19" s="16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102.1</v>
      </c>
      <c r="V19" s="171">
        <v>104.5</v>
      </c>
      <c r="W19" s="171">
        <v>102.9</v>
      </c>
      <c r="X19" s="88">
        <f t="shared" si="13"/>
        <v>309.5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8">
        <v>307.2</v>
      </c>
      <c r="E20" s="169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>
        <v>101.3</v>
      </c>
      <c r="V20" s="171">
        <v>102.6</v>
      </c>
      <c r="W20" s="171">
        <v>103.3</v>
      </c>
      <c r="X20" s="88">
        <f t="shared" si="13"/>
        <v>307.2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8">
        <v>315.60000000000002</v>
      </c>
      <c r="E21" s="169"/>
      <c r="F21" s="68">
        <f t="shared" si="0"/>
        <v>315.60000000000002</v>
      </c>
      <c r="G21" s="69">
        <f t="shared" si="1"/>
        <v>0</v>
      </c>
      <c r="H21" s="69">
        <f t="shared" si="2"/>
        <v>0</v>
      </c>
      <c r="I21" s="69">
        <f t="shared" si="3"/>
        <v>315.60000000000002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>
        <v>107.1</v>
      </c>
      <c r="V21" s="171">
        <v>103.8</v>
      </c>
      <c r="W21" s="171">
        <v>104.7</v>
      </c>
      <c r="X21" s="88">
        <f t="shared" si="13"/>
        <v>315.59999999999997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8">
        <v>312.2</v>
      </c>
      <c r="E22" s="169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104.8</v>
      </c>
      <c r="V22" s="171">
        <v>103.9</v>
      </c>
      <c r="W22" s="171">
        <v>103.5</v>
      </c>
      <c r="X22" s="88">
        <f t="shared" si="13"/>
        <v>312.2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8"/>
      <c r="E23" s="169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/>
      <c r="V23" s="171"/>
      <c r="W23" s="171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8">
        <v>317.8</v>
      </c>
      <c r="E24" s="169"/>
      <c r="F24" s="68">
        <f t="shared" si="0"/>
        <v>317.8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>
        <v>105.7</v>
      </c>
      <c r="V24" s="171">
        <v>106.7</v>
      </c>
      <c r="W24" s="171">
        <v>105.4</v>
      </c>
      <c r="X24" s="88">
        <f t="shared" si="13"/>
        <v>317.8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8">
        <v>316.8</v>
      </c>
      <c r="E25" s="169"/>
      <c r="F25" s="68">
        <f t="shared" si="0"/>
        <v>316.8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>
        <v>105.2</v>
      </c>
      <c r="V25" s="171">
        <v>106.1</v>
      </c>
      <c r="W25" s="171">
        <v>105.5</v>
      </c>
      <c r="X25" s="88">
        <f t="shared" si="13"/>
        <v>316.8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8">
        <v>316.2</v>
      </c>
      <c r="E26" s="169"/>
      <c r="F26" s="68">
        <f t="shared" si="0"/>
        <v>316.2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316.2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>
        <v>105.7</v>
      </c>
      <c r="V26" s="171">
        <v>105.1</v>
      </c>
      <c r="W26" s="171">
        <v>105.4</v>
      </c>
      <c r="X26" s="88">
        <f t="shared" si="13"/>
        <v>316.20000000000005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8"/>
      <c r="E27" s="16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/>
      <c r="V27" s="171"/>
      <c r="W27" s="17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8">
        <v>317.39999999999998</v>
      </c>
      <c r="E28" s="169"/>
      <c r="F28" s="68">
        <f t="shared" si="0"/>
        <v>317.39999999999998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>
        <v>106</v>
      </c>
      <c r="V28" s="171">
        <v>105.8</v>
      </c>
      <c r="W28" s="171">
        <v>105.6</v>
      </c>
      <c r="X28" s="88">
        <f t="shared" si="13"/>
        <v>317.39999999999998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8">
        <v>317.7</v>
      </c>
      <c r="E29" s="169"/>
      <c r="F29" s="68">
        <f t="shared" si="0"/>
        <v>317.7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>
        <v>106</v>
      </c>
      <c r="V29" s="171">
        <v>105.5</v>
      </c>
      <c r="W29" s="171">
        <v>106.2</v>
      </c>
      <c r="X29" s="88">
        <f t="shared" si="13"/>
        <v>317.7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8">
        <v>313.10000000000002</v>
      </c>
      <c r="E30" s="169"/>
      <c r="F30" s="68">
        <f t="shared" si="0"/>
        <v>313.10000000000002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>
        <v>103.1</v>
      </c>
      <c r="V30" s="171">
        <v>105.9</v>
      </c>
      <c r="W30" s="171">
        <v>104.1</v>
      </c>
      <c r="X30" s="88">
        <f t="shared" si="13"/>
        <v>313.10000000000002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8">
        <v>311.39999999999998</v>
      </c>
      <c r="E31" s="169"/>
      <c r="F31" s="68">
        <f t="shared" si="0"/>
        <v>311.39999999999998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>
        <v>104.9</v>
      </c>
      <c r="V31" s="171">
        <v>102.5</v>
      </c>
      <c r="W31" s="171">
        <v>104</v>
      </c>
      <c r="X31" s="88">
        <f t="shared" si="13"/>
        <v>311.39999999999998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8"/>
      <c r="E32" s="169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/>
      <c r="V32" s="171"/>
      <c r="W32" s="171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8"/>
      <c r="E33" s="16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/>
      <c r="V33" s="171"/>
      <c r="W33" s="17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8">
        <v>315</v>
      </c>
      <c r="E34" s="169"/>
      <c r="F34" s="68">
        <f t="shared" si="0"/>
        <v>315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>
        <v>104.3</v>
      </c>
      <c r="V34" s="171">
        <v>105.4</v>
      </c>
      <c r="W34" s="171">
        <v>105.3</v>
      </c>
      <c r="X34" s="88">
        <f t="shared" si="13"/>
        <v>315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8"/>
      <c r="E35" s="169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8">
        <v>312.5</v>
      </c>
      <c r="E36" s="169"/>
      <c r="F36" s="68">
        <f t="shared" si="0"/>
        <v>312.5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1">
        <v>103</v>
      </c>
      <c r="V36" s="171">
        <v>105.1</v>
      </c>
      <c r="W36" s="171">
        <v>104.4</v>
      </c>
      <c r="X36" s="88">
        <f t="shared" si="13"/>
        <v>312.5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8">
        <v>310.3</v>
      </c>
      <c r="E37" s="169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>
        <v>103.7</v>
      </c>
      <c r="V37" s="171">
        <v>103.3</v>
      </c>
      <c r="W37" s="171">
        <v>103.3</v>
      </c>
      <c r="X37" s="88">
        <f t="shared" si="13"/>
        <v>310.3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8">
        <v>315.10000000000002</v>
      </c>
      <c r="E38" s="169"/>
      <c r="F38" s="68">
        <f t="shared" si="0"/>
        <v>315.10000000000002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71">
        <v>105.5</v>
      </c>
      <c r="V38" s="171">
        <v>104.2</v>
      </c>
      <c r="W38" s="171">
        <v>105.4</v>
      </c>
      <c r="X38" s="88">
        <f t="shared" si="13"/>
        <v>315.10000000000002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8">
        <v>308</v>
      </c>
      <c r="E39" s="169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71">
        <v>103.3</v>
      </c>
      <c r="V39" s="171">
        <v>101.9</v>
      </c>
      <c r="W39" s="171">
        <v>102.8</v>
      </c>
      <c r="X39" s="88">
        <f t="shared" si="13"/>
        <v>308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8">
        <v>311.8</v>
      </c>
      <c r="E40" s="169"/>
      <c r="F40" s="68">
        <f t="shared" si="0"/>
        <v>311.8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</v>
      </c>
      <c r="R40" s="69">
        <f t="shared" si="12"/>
        <v>1</v>
      </c>
      <c r="S40" s="69"/>
      <c r="T40" s="69"/>
      <c r="U40" s="171">
        <v>104.6</v>
      </c>
      <c r="V40" s="171">
        <v>101.8</v>
      </c>
      <c r="W40" s="171">
        <v>105.4</v>
      </c>
      <c r="X40" s="88">
        <f t="shared" si="13"/>
        <v>311.79999999999995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8">
        <v>311.3</v>
      </c>
      <c r="E41" s="169"/>
      <c r="F41" s="68">
        <f t="shared" si="0"/>
        <v>311.3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311.3</v>
      </c>
      <c r="R41" s="69">
        <f t="shared" si="12"/>
        <v>1</v>
      </c>
      <c r="S41" s="69"/>
      <c r="T41" s="69"/>
      <c r="U41" s="171">
        <v>104.6</v>
      </c>
      <c r="V41" s="171">
        <v>102.5</v>
      </c>
      <c r="W41" s="171">
        <v>104.2</v>
      </c>
      <c r="X41" s="88">
        <f t="shared" si="13"/>
        <v>311.3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8">
        <v>315.3</v>
      </c>
      <c r="E42" s="169"/>
      <c r="F42" s="68">
        <f t="shared" si="0"/>
        <v>315.3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</v>
      </c>
      <c r="R42" s="69">
        <f t="shared" si="12"/>
        <v>1</v>
      </c>
      <c r="S42" s="69"/>
      <c r="T42" s="69"/>
      <c r="U42" s="171">
        <v>105.9</v>
      </c>
      <c r="V42" s="171">
        <v>105.5</v>
      </c>
      <c r="W42" s="171">
        <v>103.9</v>
      </c>
      <c r="X42" s="88">
        <f t="shared" si="13"/>
        <v>315.3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8">
        <v>314.10000000000002</v>
      </c>
      <c r="E43" s="169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171">
        <v>105.7</v>
      </c>
      <c r="V43" s="171">
        <v>103.5</v>
      </c>
      <c r="W43" s="171">
        <v>104.9</v>
      </c>
      <c r="X43" s="88">
        <f t="shared" si="13"/>
        <v>314.10000000000002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8">
        <v>312.8</v>
      </c>
      <c r="E44" s="16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1">
        <v>102.9</v>
      </c>
      <c r="V44" s="171">
        <v>104.4</v>
      </c>
      <c r="W44" s="171">
        <v>105.5</v>
      </c>
      <c r="X44" s="88">
        <f t="shared" si="13"/>
        <v>312.8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8"/>
      <c r="E45" s="16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1"/>
      <c r="V45" s="171"/>
      <c r="W45" s="17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941.09999999999991</v>
      </c>
      <c r="H46" s="69">
        <f>SUM(H10:H45)</f>
        <v>4</v>
      </c>
      <c r="I46" s="69">
        <f>LARGE(I10:I45,1)+LARGE(I10:I45,2)+LARGE(I10:I45,3)</f>
        <v>947.40000000000009</v>
      </c>
      <c r="J46" s="69">
        <f>SUM(J10:J45)</f>
        <v>4</v>
      </c>
      <c r="K46" s="69">
        <f>LARGE(K10:K45,1)+LARGE(K10:K45,2)+LARGE(K10:K45,3)</f>
        <v>950.8</v>
      </c>
      <c r="L46" s="69">
        <f>SUM(L10:L45)</f>
        <v>4</v>
      </c>
      <c r="M46" s="69">
        <f>LARGE(M10:M45,1)+LARGE(M10:M45,2)+LARGE(M10:M45,3)</f>
        <v>948.19999999999993</v>
      </c>
      <c r="N46" s="69">
        <f>SUM(N10:N45)</f>
        <v>4</v>
      </c>
      <c r="O46" s="69">
        <f>LARGE(O10:O45,1)+LARGE(O10:O45,2)+LARGE(O10:O45,3)</f>
        <v>942.6</v>
      </c>
      <c r="P46" s="69">
        <f>SUM(P10:P45)</f>
        <v>4</v>
      </c>
      <c r="Q46" s="69">
        <f>LARGE(Q10:Q45,1)+LARGE(Q10:Q45,2)+LARGE(Q10:Q45,3)</f>
        <v>941.2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Übersicht!O4</f>
        <v>Börgermoor</v>
      </c>
      <c r="X1" s="19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943.3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Übersicht!O3</f>
        <v>02.03.</v>
      </c>
      <c r="X2" s="19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946.5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945.9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952.3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129</v>
      </c>
      <c r="X5" s="19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943.2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130</v>
      </c>
      <c r="X6" s="19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945.5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129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72">
        <v>313.39999999999998</v>
      </c>
      <c r="E10" s="173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72">
        <v>313.8</v>
      </c>
      <c r="E11" s="173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72">
        <v>314.39999999999998</v>
      </c>
      <c r="E12" s="173"/>
      <c r="F12" s="68">
        <f t="shared" si="0"/>
        <v>314.39999999999998</v>
      </c>
      <c r="G12" s="69">
        <f t="shared" si="1"/>
        <v>314.39999999999998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72">
        <v>315.10000000000002</v>
      </c>
      <c r="E13" s="173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72">
        <v>314.7</v>
      </c>
      <c r="E14" s="17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72"/>
      <c r="E15" s="17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72">
        <v>315</v>
      </c>
      <c r="E16" s="173"/>
      <c r="F16" s="68">
        <f t="shared" si="0"/>
        <v>315</v>
      </c>
      <c r="G16" s="69">
        <f t="shared" si="1"/>
        <v>0</v>
      </c>
      <c r="H16" s="69">
        <f t="shared" si="2"/>
        <v>0</v>
      </c>
      <c r="I16" s="69">
        <f t="shared" si="3"/>
        <v>315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72">
        <v>317.3</v>
      </c>
      <c r="E17" s="173"/>
      <c r="F17" s="68">
        <f t="shared" si="0"/>
        <v>317.3</v>
      </c>
      <c r="G17" s="69">
        <f t="shared" si="1"/>
        <v>0</v>
      </c>
      <c r="H17" s="69">
        <f t="shared" si="2"/>
        <v>0</v>
      </c>
      <c r="I17" s="69">
        <f t="shared" si="3"/>
        <v>317.3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72">
        <v>313.60000000000002</v>
      </c>
      <c r="E18" s="173"/>
      <c r="F18" s="68">
        <f t="shared" si="0"/>
        <v>313.60000000000002</v>
      </c>
      <c r="G18" s="69">
        <f t="shared" si="1"/>
        <v>0</v>
      </c>
      <c r="H18" s="69">
        <f t="shared" si="2"/>
        <v>0</v>
      </c>
      <c r="I18" s="69">
        <f t="shared" si="3"/>
        <v>313.60000000000002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72">
        <v>311.5</v>
      </c>
      <c r="E19" s="173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72">
        <v>309.3</v>
      </c>
      <c r="E20" s="17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72">
        <v>314.2</v>
      </c>
      <c r="E21" s="173"/>
      <c r="F21" s="68">
        <f t="shared" si="0"/>
        <v>314.2</v>
      </c>
      <c r="G21" s="69">
        <f t="shared" si="1"/>
        <v>0</v>
      </c>
      <c r="H21" s="69">
        <f t="shared" si="2"/>
        <v>0</v>
      </c>
      <c r="I21" s="69">
        <f t="shared" si="3"/>
        <v>314.2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72">
        <v>309.3</v>
      </c>
      <c r="E22" s="173"/>
      <c r="F22" s="68">
        <f t="shared" si="0"/>
        <v>309.3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72">
        <v>315.5</v>
      </c>
      <c r="E23" s="173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72">
        <v>313</v>
      </c>
      <c r="E24" s="173"/>
      <c r="F24" s="68">
        <f t="shared" si="0"/>
        <v>313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72">
        <v>318.5</v>
      </c>
      <c r="E25" s="173"/>
      <c r="F25" s="68">
        <f t="shared" si="0"/>
        <v>318.5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72">
        <v>314.39999999999998</v>
      </c>
      <c r="E26" s="173"/>
      <c r="F26" s="68">
        <f t="shared" si="0"/>
        <v>314.39999999999998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72"/>
      <c r="E27" s="17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72">
        <v>320.3</v>
      </c>
      <c r="E28" s="173"/>
      <c r="F28" s="68">
        <f t="shared" si="0"/>
        <v>320.3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72">
        <v>318.7</v>
      </c>
      <c r="E29" s="173"/>
      <c r="F29" s="68">
        <f t="shared" si="0"/>
        <v>318.7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72">
        <v>311.7</v>
      </c>
      <c r="E30" s="173"/>
      <c r="F30" s="68">
        <f t="shared" si="0"/>
        <v>311.7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72">
        <v>313.3</v>
      </c>
      <c r="E31" s="17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72"/>
      <c r="E32" s="173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72"/>
      <c r="E33" s="17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72">
        <v>316.8</v>
      </c>
      <c r="E34" s="173"/>
      <c r="F34" s="68">
        <f t="shared" si="0"/>
        <v>316.8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72">
        <v>0</v>
      </c>
      <c r="E35" s="173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72">
        <v>308.8</v>
      </c>
      <c r="E36" s="173"/>
      <c r="F36" s="68">
        <f t="shared" si="0"/>
        <v>308.8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72">
        <v>308.2</v>
      </c>
      <c r="E37" s="173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72">
        <v>317.60000000000002</v>
      </c>
      <c r="E38" s="173"/>
      <c r="F38" s="68">
        <f t="shared" si="0"/>
        <v>317.60000000000002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317.60000000000002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72">
        <v>308</v>
      </c>
      <c r="E39" s="17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72">
        <v>315.2</v>
      </c>
      <c r="E40" s="173"/>
      <c r="F40" s="68">
        <f t="shared" si="0"/>
        <v>315.2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72">
        <v>305.2</v>
      </c>
      <c r="E41" s="173"/>
      <c r="F41" s="68">
        <f t="shared" si="0"/>
        <v>305.2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72">
        <v>316.2</v>
      </c>
      <c r="E42" s="173"/>
      <c r="F42" s="68">
        <f t="shared" si="0"/>
        <v>316.2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72">
        <v>314.10000000000002</v>
      </c>
      <c r="E43" s="173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72">
        <v>308.60000000000002</v>
      </c>
      <c r="E44" s="173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72">
        <v>0</v>
      </c>
      <c r="E45" s="17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943.3</v>
      </c>
      <c r="H46" s="69">
        <f>SUM(H10:H45)</f>
        <v>4</v>
      </c>
      <c r="I46" s="69">
        <f>LARGE(I10:I45,1)+LARGE(I10:I45,2)+LARGE(I10:I45,3)</f>
        <v>946.5</v>
      </c>
      <c r="J46" s="69">
        <f>SUM(J10:J45)</f>
        <v>4</v>
      </c>
      <c r="K46" s="69">
        <f>LARGE(K10:K45,1)+LARGE(K10:K45,2)+LARGE(K10:K45,3)</f>
        <v>945.9</v>
      </c>
      <c r="L46" s="69">
        <f>SUM(L10:L45)</f>
        <v>4</v>
      </c>
      <c r="M46" s="69">
        <f>LARGE(M10:M45,1)+LARGE(M10:M45,2)+LARGE(M10:M45,3)</f>
        <v>952.3</v>
      </c>
      <c r="N46" s="69">
        <f>SUM(N10:N45)</f>
        <v>4</v>
      </c>
      <c r="O46" s="69">
        <f>LARGE(O10:O45,1)+LARGE(O10:O45,2)+LARGE(O10:O45,3)</f>
        <v>943.2</v>
      </c>
      <c r="P46" s="69">
        <f>SUM(P10:P45)</f>
        <v>4</v>
      </c>
      <c r="Q46" s="69">
        <f>LARGE(Q10:Q45,1)+LARGE(Q10:Q45,2)+LARGE(Q10:Q45,3)</f>
        <v>945.5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34" sqref="T3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Übersicht!P4</f>
        <v>Spahnharrenstätte</v>
      </c>
      <c r="X1" s="19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943.3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Übersicht!P3</f>
        <v>16.03.</v>
      </c>
      <c r="X2" s="19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948.6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947.7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949.4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142</v>
      </c>
      <c r="X5" s="19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943.6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941.2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142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206">
        <v>314.5</v>
      </c>
      <c r="E10" s="207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206">
        <v>312.5</v>
      </c>
      <c r="E11" s="207"/>
      <c r="F11" s="68">
        <f t="shared" ref="F11:F45" si="0">IF(E11="x","0",D11)</f>
        <v>312.5</v>
      </c>
      <c r="G11" s="69">
        <f t="shared" ref="G11:G45" si="1">IF(C11=$B$2,F11,0)</f>
        <v>312.5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206">
        <v>313</v>
      </c>
      <c r="E12" s="207" t="s">
        <v>96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206">
        <v>311.5</v>
      </c>
      <c r="E13" s="207"/>
      <c r="F13" s="68">
        <f t="shared" si="0"/>
        <v>311.5</v>
      </c>
      <c r="G13" s="69">
        <f t="shared" si="1"/>
        <v>311.5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206">
        <v>316.3</v>
      </c>
      <c r="E14" s="207"/>
      <c r="F14" s="68">
        <f t="shared" si="0"/>
        <v>316.3</v>
      </c>
      <c r="G14" s="69">
        <f t="shared" si="1"/>
        <v>316.3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206"/>
      <c r="E15" s="207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206">
        <v>314.60000000000002</v>
      </c>
      <c r="E16" s="207"/>
      <c r="F16" s="68">
        <f t="shared" si="0"/>
        <v>314.60000000000002</v>
      </c>
      <c r="G16" s="69">
        <f t="shared" si="1"/>
        <v>0</v>
      </c>
      <c r="H16" s="69">
        <f t="shared" si="2"/>
        <v>0</v>
      </c>
      <c r="I16" s="69">
        <f t="shared" si="3"/>
        <v>314.60000000000002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206">
        <v>319.10000000000002</v>
      </c>
      <c r="E17" s="207"/>
      <c r="F17" s="68">
        <f t="shared" si="0"/>
        <v>319.10000000000002</v>
      </c>
      <c r="G17" s="69">
        <f t="shared" si="1"/>
        <v>0</v>
      </c>
      <c r="H17" s="69">
        <f t="shared" si="2"/>
        <v>0</v>
      </c>
      <c r="I17" s="69">
        <f t="shared" si="3"/>
        <v>319.10000000000002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206">
        <v>314.89999999999998</v>
      </c>
      <c r="E18" s="207"/>
      <c r="F18" s="68">
        <f t="shared" si="0"/>
        <v>314.89999999999998</v>
      </c>
      <c r="G18" s="69">
        <f t="shared" si="1"/>
        <v>0</v>
      </c>
      <c r="H18" s="69">
        <f t="shared" si="2"/>
        <v>0</v>
      </c>
      <c r="I18" s="69">
        <f t="shared" si="3"/>
        <v>314.89999999999998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206">
        <v>310.5</v>
      </c>
      <c r="E19" s="207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206">
        <v>311.8</v>
      </c>
      <c r="E20" s="207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206">
        <v>314.2</v>
      </c>
      <c r="E21" s="207"/>
      <c r="F21" s="68">
        <f t="shared" si="0"/>
        <v>314.2</v>
      </c>
      <c r="G21" s="69">
        <f t="shared" si="1"/>
        <v>0</v>
      </c>
      <c r="H21" s="69">
        <f t="shared" si="2"/>
        <v>0</v>
      </c>
      <c r="I21" s="69">
        <f t="shared" si="3"/>
        <v>314.2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206">
        <v>310.39999999999998</v>
      </c>
      <c r="E22" s="207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206">
        <v>315.2</v>
      </c>
      <c r="E23" s="207"/>
      <c r="F23" s="68">
        <f t="shared" si="0"/>
        <v>315.2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206">
        <v>315.7</v>
      </c>
      <c r="E24" s="207"/>
      <c r="F24" s="68">
        <f t="shared" si="0"/>
        <v>315.7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206">
        <v>316.8</v>
      </c>
      <c r="E25" s="207"/>
      <c r="F25" s="68">
        <f t="shared" si="0"/>
        <v>316.8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206">
        <v>311.5</v>
      </c>
      <c r="E26" s="207"/>
      <c r="F26" s="68">
        <f t="shared" si="0"/>
        <v>311.5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206"/>
      <c r="E27" s="207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206">
        <v>319.3</v>
      </c>
      <c r="E28" s="207"/>
      <c r="F28" s="68">
        <f t="shared" si="0"/>
        <v>319.3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206">
        <v>316.5</v>
      </c>
      <c r="E29" s="207"/>
      <c r="F29" s="68">
        <f t="shared" si="0"/>
        <v>316.5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206">
        <v>313.60000000000002</v>
      </c>
      <c r="E30" s="207"/>
      <c r="F30" s="68">
        <f t="shared" si="0"/>
        <v>313.60000000000002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206">
        <v>313.2</v>
      </c>
      <c r="E31" s="207"/>
      <c r="F31" s="68">
        <f t="shared" si="0"/>
        <v>313.2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206"/>
      <c r="E32" s="207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206"/>
      <c r="E33" s="20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206">
        <v>316.5</v>
      </c>
      <c r="E34" s="207"/>
      <c r="F34" s="68">
        <f t="shared" si="0"/>
        <v>316.5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206">
        <v>311.3</v>
      </c>
      <c r="E35" s="207"/>
      <c r="F35" s="68">
        <f t="shared" si="0"/>
        <v>311.3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206">
        <v>311.89999999999998</v>
      </c>
      <c r="E36" s="207"/>
      <c r="F36" s="68">
        <f t="shared" si="0"/>
        <v>311.89999999999998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206">
        <v>310.3</v>
      </c>
      <c r="E37" s="207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206">
        <v>315.2</v>
      </c>
      <c r="E38" s="207"/>
      <c r="F38" s="68">
        <f t="shared" si="0"/>
        <v>315.2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206"/>
      <c r="E39" s="207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206">
        <v>313.5</v>
      </c>
      <c r="E40" s="207"/>
      <c r="F40" s="68">
        <f t="shared" si="0"/>
        <v>313.5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206">
        <v>310.60000000000002</v>
      </c>
      <c r="E41" s="207"/>
      <c r="F41" s="68">
        <f t="shared" si="0"/>
        <v>310.60000000000002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206">
        <v>314</v>
      </c>
      <c r="E42" s="207"/>
      <c r="F42" s="68">
        <f t="shared" si="0"/>
        <v>314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206">
        <v>313.7</v>
      </c>
      <c r="E43" s="207"/>
      <c r="F43" s="68">
        <f t="shared" si="0"/>
        <v>313.7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206">
        <v>312.2</v>
      </c>
      <c r="E44" s="207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206"/>
      <c r="E45" s="207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943.3</v>
      </c>
      <c r="H46" s="69">
        <f>SUM(H10:H45)</f>
        <v>4</v>
      </c>
      <c r="I46" s="69">
        <f>LARGE(I10:I45,1)+LARGE(I10:I45,2)+LARGE(I10:I45,3)</f>
        <v>948.6</v>
      </c>
      <c r="J46" s="69">
        <f>SUM(J10:J45)</f>
        <v>4</v>
      </c>
      <c r="K46" s="69">
        <f>LARGE(K10:K45,1)+LARGE(K10:K45,2)+LARGE(K10:K45,3)</f>
        <v>947.7</v>
      </c>
      <c r="L46" s="69">
        <f>SUM(L10:L45)</f>
        <v>4</v>
      </c>
      <c r="M46" s="69">
        <f>LARGE(M10:M45,1)+LARGE(M10:M45,2)+LARGE(M10:M45,3)</f>
        <v>949.4</v>
      </c>
      <c r="N46" s="69">
        <f>SUM(N10:N45)</f>
        <v>4</v>
      </c>
      <c r="O46" s="69">
        <f>LARGE(O10:O45,1)+LARGE(O10:O45,2)+LARGE(O10:O45,3)</f>
        <v>943.6</v>
      </c>
      <c r="P46" s="69">
        <f>SUM(P10:P45)</f>
        <v>4</v>
      </c>
      <c r="Q46" s="69">
        <f>LARGE(Q10:Q45,1)+LARGE(Q10:Q45,2)+LARGE(Q10:Q45,3)</f>
        <v>941.2</v>
      </c>
      <c r="R46" s="69">
        <f>SUM(R10:S45)</f>
        <v>4</v>
      </c>
      <c r="AA46" s="71"/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Übersicht!Q4</f>
        <v>Werlte</v>
      </c>
      <c r="X1" s="19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Übersicht!Q3</f>
        <v>30.03.</v>
      </c>
      <c r="X2" s="19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2"/>
      <c r="X5" s="19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97" t="s">
        <v>60</v>
      </c>
      <c r="X7" s="19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2" t="str">
        <f>Übersicht!K1</f>
        <v>2024/2025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127"/>
      <c r="V1" s="127"/>
      <c r="W1" s="127"/>
      <c r="X1" s="137" t="s">
        <v>46</v>
      </c>
      <c r="Y1" s="202"/>
      <c r="Z1" s="20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</v>
      </c>
      <c r="C2" s="134"/>
      <c r="D2" s="202" t="s">
        <v>57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127"/>
      <c r="V2" s="127"/>
      <c r="W2" s="127"/>
      <c r="X2" s="137" t="s">
        <v>31</v>
      </c>
      <c r="Y2" s="203"/>
      <c r="Z2" s="20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</v>
      </c>
      <c r="C3" s="128"/>
      <c r="D3" s="202" t="str">
        <f>Übersicht!M1</f>
        <v>1. Kreisliga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II</v>
      </c>
      <c r="C4" s="128"/>
      <c r="D4" s="202" t="str">
        <f>Übersicht!P1</f>
        <v>Schützen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4"/>
      <c r="Z5" s="20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4"/>
      <c r="Z6" s="20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Werlte III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204"/>
      <c r="Z7" s="20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9" t="s">
        <v>32</v>
      </c>
      <c r="X9" s="200"/>
      <c r="Y9" s="200"/>
      <c r="Z9" s="20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Werner Lammers</v>
      </c>
      <c r="C10" s="135" t="str">
        <f>'Wettkampf 1'!C10</f>
        <v>Börger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Clemens Tausch</v>
      </c>
      <c r="C11" s="135" t="str">
        <f>'Wettkampf 1'!C11</f>
        <v>Börger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Martin Krömer</v>
      </c>
      <c r="C12" s="135" t="str">
        <f>'Wettkampf 1'!C12</f>
        <v>Börger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Kaspar Steenken</v>
      </c>
      <c r="C13" s="135" t="str">
        <f>'Wettkampf 1'!C13</f>
        <v>Börger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Jürgen Bärens</v>
      </c>
      <c r="C14" s="135" t="str">
        <f>'Wettkampf 1'!C14</f>
        <v>Börger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Ferdi Sunder</v>
      </c>
      <c r="C16" s="135" t="str">
        <f>'Wettkampf 1'!C16</f>
        <v>Sögel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Stephan Robbers</v>
      </c>
      <c r="C17" s="135" t="str">
        <f>'Wettkampf 1'!C17</f>
        <v>Sögel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Karl Heinz Tharner</v>
      </c>
      <c r="C18" s="135" t="str">
        <f>'Wettkampf 1'!C18</f>
        <v>Sögel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Horst Schulte</v>
      </c>
      <c r="C19" s="135" t="str">
        <f>'Wettkampf 1'!C19</f>
        <v>Sögel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Werner Künnen</v>
      </c>
      <c r="C20" s="135" t="str">
        <f>'Wettkampf 1'!C20</f>
        <v>Sögel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Markus Wester</v>
      </c>
      <c r="C21" s="135" t="str">
        <f>'Wettkampf 1'!C21</f>
        <v>Sögel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Waldemar Mezger</v>
      </c>
      <c r="C22" s="135" t="str">
        <f>'Wettkampf 1'!C22</f>
        <v>Lahn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Ralf Robben-Schlagge</v>
      </c>
      <c r="C23" s="135" t="str">
        <f>'Wettkampf 1'!C23</f>
        <v>Lahn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Robert Thesing</v>
      </c>
      <c r="C24" s="135" t="str">
        <f>'Wettkampf 1'!C24</f>
        <v>Lahn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Johannes Thesing</v>
      </c>
      <c r="C25" s="135" t="str">
        <f>'Wettkampf 1'!C25</f>
        <v>Lahn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Torsten Erler</v>
      </c>
      <c r="C26" s="135" t="str">
        <f>'Wettkampf 1'!C26</f>
        <v>Lahn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Lahn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Stefan Kohnen</v>
      </c>
      <c r="C28" s="135" t="str">
        <f>'Wettkampf 1'!C28</f>
        <v>Börgermoor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Christian Segbers</v>
      </c>
      <c r="C29" s="135" t="str">
        <f>'Wettkampf 1'!C29</f>
        <v>Börgermoor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Johannes Ortmann</v>
      </c>
      <c r="C30" s="135" t="str">
        <f>'Wettkampf 1'!C30</f>
        <v>Börgermoor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Wernen Dobbelmann</v>
      </c>
      <c r="C31" s="135" t="str">
        <f>'Wettkampf 1'!C31</f>
        <v>Börgermoor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Börgermoor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Frank Runde</v>
      </c>
      <c r="C34" s="135" t="str">
        <f>'Wettkampf 1'!C34</f>
        <v>Spahnharrenstätte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Heinz-Jürgen Temmen</v>
      </c>
      <c r="C35" s="135" t="str">
        <f>'Wettkampf 1'!C35</f>
        <v>Spahnharrenstätte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Jan Steenken</v>
      </c>
      <c r="C36" s="135" t="str">
        <f>'Wettkampf 1'!C36</f>
        <v>Spahnharrenstätte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Robert Jansen</v>
      </c>
      <c r="C37" s="135" t="str">
        <f>'Wettkampf 1'!C37</f>
        <v>Spahnharrenstätte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Ingo Jäger</v>
      </c>
      <c r="C38" s="135" t="str">
        <f>'Wettkampf 1'!C38</f>
        <v>Spahnharrenstätte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Krone Hermann</v>
      </c>
      <c r="C39" s="135" t="str">
        <f>'Wettkampf 1'!C39</f>
        <v>Werlte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Michael Freitag</v>
      </c>
      <c r="C40" s="135" t="str">
        <f>'Wettkampf 1'!C40</f>
        <v>Werlte III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Andreas Thoben</v>
      </c>
      <c r="C41" s="135" t="str">
        <f>'Wettkampf 1'!C41</f>
        <v>Werlte III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Joachim Niermann</v>
      </c>
      <c r="C42" s="135" t="str">
        <f>'Wettkampf 1'!C42</f>
        <v>Werlte III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Bernd Thien</v>
      </c>
      <c r="C43" s="135" t="str">
        <f>'Wettkampf 1'!C43</f>
        <v>Werlte III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Thomas Niermann</v>
      </c>
      <c r="C44" s="135" t="str">
        <f>'Wettkampf 1'!C44</f>
        <v>Werlte III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Norbert Grünloh</v>
      </c>
      <c r="C45" s="135" t="str">
        <f>'Wettkampf 1'!C45</f>
        <v>Werlte III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2" t="str">
        <f>Übersicht!K1</f>
        <v>2024/2025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127"/>
      <c r="V1" s="127"/>
      <c r="W1" s="127"/>
      <c r="X1" s="137" t="s">
        <v>46</v>
      </c>
      <c r="Y1" s="202"/>
      <c r="Z1" s="20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2" t="s">
        <v>57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127"/>
      <c r="V2" s="127"/>
      <c r="W2" s="127"/>
      <c r="X2" s="137" t="s">
        <v>31</v>
      </c>
      <c r="Y2" s="203"/>
      <c r="Z2" s="20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4"/>
      <c r="Z5" s="20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4"/>
      <c r="Z6" s="20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204"/>
      <c r="Z7" s="20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9" t="s">
        <v>32</v>
      </c>
      <c r="X9" s="200"/>
      <c r="Y9" s="200"/>
      <c r="Z9" s="20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8" t="s">
        <v>109</v>
      </c>
      <c r="B2" s="95" t="str">
        <f>VLOOKUP(A2,'Wettkampf 1'!$B$10:$C$45,2,FALSE)</f>
        <v>Börgermoor I</v>
      </c>
      <c r="C2" s="9">
        <f>VLOOKUP(A2,'Wettkampf 1'!$B$10:$D$45,3,FALSE)</f>
        <v>317.89999999999998</v>
      </c>
      <c r="D2" s="9">
        <f>VLOOKUP($A2,'2'!$B$10:$D$45,3,FALSE)</f>
        <v>316.8</v>
      </c>
      <c r="E2" s="9">
        <f>VLOOKUP($A2,'3'!$B$10:$D$45,3,FALSE)</f>
        <v>317.5</v>
      </c>
      <c r="F2" s="9">
        <f>VLOOKUP($A2,'4'!$B$10:$D$45,3,FALSE)</f>
        <v>320.10000000000002</v>
      </c>
      <c r="G2" s="9">
        <f>VLOOKUP($A2,'5'!$B$10:$D$45,3,FALSE)</f>
        <v>318.2</v>
      </c>
      <c r="H2" s="9">
        <f>VLOOKUP($A2,'6'!$B$10:$D$45,3,FALSE)</f>
        <v>318.7</v>
      </c>
      <c r="I2" s="9">
        <f>IF(J2 &gt; 0,K2/J2,0)</f>
        <v>318.20000000000005</v>
      </c>
      <c r="J2" s="9">
        <f>VLOOKUP(A2,Formelhilfe!$A$9:$H$44,8,FALSE)</f>
        <v>6</v>
      </c>
      <c r="K2" s="10">
        <f>SUM(C2:H2)</f>
        <v>1909.2000000000003</v>
      </c>
      <c r="L2" s="9">
        <f>VLOOKUP($A2,'7'!$B$10:$D$45,3,FALSE)</f>
        <v>318.10000000000002</v>
      </c>
      <c r="M2" s="9">
        <f>VLOOKUP($A2,'8'!$B$10:$D$45,3,FALSE)</f>
        <v>316.5</v>
      </c>
      <c r="N2" s="9">
        <f>VLOOKUP($A2,'9'!$B$10:$D$45,3,FALSE)</f>
        <v>317.39999999999998</v>
      </c>
      <c r="O2" s="9">
        <f>VLOOKUP($A2,'10'!$B$10:$D$45,3,FALSE)</f>
        <v>320.3</v>
      </c>
      <c r="P2" s="9">
        <f>VLOOKUP($A2,'11'!$B$10:$D$45,3,FALSE)</f>
        <v>319.3</v>
      </c>
      <c r="Q2" s="9">
        <f>VLOOKUP($A2,'12'!$B$10:$D$45,3,FALSE)</f>
        <v>0</v>
      </c>
      <c r="R2" s="10">
        <f>IF(S2 &gt;0,T2/S2,0)</f>
        <v>318.32</v>
      </c>
      <c r="S2" s="9">
        <f>VLOOKUP(A2,Formelhilfe!$A$9:$O$44,15,FALSE)</f>
        <v>5</v>
      </c>
      <c r="T2" s="10">
        <f>SUM(L2:Q2)</f>
        <v>1591.6</v>
      </c>
      <c r="U2" s="10">
        <f>IF(V2&gt;0,W2/V2,0)</f>
        <v>318.25454545454551</v>
      </c>
      <c r="V2" s="9">
        <f>VLOOKUP(A2,Formelhilfe!$A$9:$P$44,16,FALSE)</f>
        <v>11</v>
      </c>
      <c r="W2" s="11">
        <f>SUM(C2:H2,L2:Q2)</f>
        <v>3500.8000000000006</v>
      </c>
    </row>
    <row r="3" spans="1:23" ht="20.25" customHeight="1" x14ac:dyDescent="0.4">
      <c r="A3" s="208" t="s">
        <v>110</v>
      </c>
      <c r="B3" s="95" t="str">
        <f>VLOOKUP(A3,'Wettkampf 1'!$B$10:$C$45,2,FALSE)</f>
        <v>Börgermoor I</v>
      </c>
      <c r="C3" s="9">
        <f>VLOOKUP(A3,'Wettkampf 1'!$B$10:$D$45,3,FALSE)</f>
        <v>318.5</v>
      </c>
      <c r="D3" s="9">
        <f>VLOOKUP($A3,'2'!$B$10:$D$45,3,FALSE)</f>
        <v>316.8</v>
      </c>
      <c r="E3" s="9">
        <f>VLOOKUP($A3,'3'!$B$10:$D$45,3,FALSE)</f>
        <v>314.39999999999998</v>
      </c>
      <c r="F3" s="9">
        <f>VLOOKUP($A3,'4'!$B$10:$D$45,3,FALSE)</f>
        <v>316.8</v>
      </c>
      <c r="G3" s="9">
        <f>VLOOKUP($A3,'5'!$B$10:$D$45,3,FALSE)</f>
        <v>314.39999999999998</v>
      </c>
      <c r="H3" s="9">
        <f>VLOOKUP($A3,'6'!$B$10:$D$45,3,FALSE)</f>
        <v>316.2</v>
      </c>
      <c r="I3" s="9">
        <f>IF(J3 &gt; 0,K3/J3,0)</f>
        <v>316.18333333333334</v>
      </c>
      <c r="J3" s="9">
        <f>VLOOKUP(A3,Formelhilfe!$A$9:$H$44,8,FALSE)</f>
        <v>6</v>
      </c>
      <c r="K3" s="10">
        <f>SUM(C3:H3)</f>
        <v>1897.1000000000001</v>
      </c>
      <c r="L3" s="9">
        <f>VLOOKUP($A3,'7'!$B$10:$D$45,3,FALSE)</f>
        <v>315.3</v>
      </c>
      <c r="M3" s="9">
        <f>VLOOKUP($A3,'8'!$B$10:$D$45,3,FALSE)</f>
        <v>315.8</v>
      </c>
      <c r="N3" s="9">
        <f>VLOOKUP($A3,'9'!$B$10:$D$45,3,FALSE)</f>
        <v>317.7</v>
      </c>
      <c r="O3" s="9">
        <f>VLOOKUP($A3,'10'!$B$10:$D$45,3,FALSE)</f>
        <v>318.7</v>
      </c>
      <c r="P3" s="9">
        <f>VLOOKUP($A3,'11'!$B$10:$D$45,3,FALSE)</f>
        <v>316.5</v>
      </c>
      <c r="Q3" s="9">
        <f>VLOOKUP($A3,'12'!$B$10:$D$45,3,FALSE)</f>
        <v>0</v>
      </c>
      <c r="R3" s="10">
        <f>IF(S3 &gt;0,T3/S3,0)</f>
        <v>316.8</v>
      </c>
      <c r="S3" s="9">
        <f>VLOOKUP(A3,Formelhilfe!$A$9:$O$44,15,FALSE)</f>
        <v>5</v>
      </c>
      <c r="T3" s="10">
        <f>SUM(L3:Q3)</f>
        <v>1584</v>
      </c>
      <c r="U3" s="10">
        <f>IF(V3&gt;0,W3/V3,0)</f>
        <v>316.46363636363634</v>
      </c>
      <c r="V3" s="9">
        <f>VLOOKUP(A3,Formelhilfe!$A$9:$P$44,16,FALSE)</f>
        <v>11</v>
      </c>
      <c r="W3" s="11">
        <f>SUM(C3:H3,L3:Q3)</f>
        <v>3481.1</v>
      </c>
    </row>
    <row r="4" spans="1:23" ht="20.25" customHeight="1" x14ac:dyDescent="0.4">
      <c r="A4" s="208" t="s">
        <v>98</v>
      </c>
      <c r="B4" s="95" t="str">
        <f>VLOOKUP(A4,'Wettkampf 1'!$B$10:$C$45,2,FALSE)</f>
        <v>Sögel I</v>
      </c>
      <c r="C4" s="9">
        <f>VLOOKUP(A4,'Wettkampf 1'!$B$10:$D$45,3,FALSE)</f>
        <v>317.3</v>
      </c>
      <c r="D4" s="9">
        <f>VLOOKUP($A4,'2'!$B$10:$D$45,3,FALSE)</f>
        <v>316.60000000000002</v>
      </c>
      <c r="E4" s="9">
        <f>VLOOKUP($A4,'3'!$B$10:$D$45,3,FALSE)</f>
        <v>315.89999999999998</v>
      </c>
      <c r="F4" s="9">
        <f>VLOOKUP($A4,'4'!$B$10:$D$45,3,FALSE)</f>
        <v>318.2</v>
      </c>
      <c r="G4" s="9">
        <f>VLOOKUP($A4,'5'!$B$10:$D$45,3,FALSE)</f>
        <v>317.89999999999998</v>
      </c>
      <c r="H4" s="9">
        <f>VLOOKUP($A4,'6'!$B$10:$D$45,3,FALSE)</f>
        <v>314.3</v>
      </c>
      <c r="I4" s="9">
        <f>IF(J4 &gt; 0,K4/J4,0)</f>
        <v>316.7</v>
      </c>
      <c r="J4" s="9">
        <f>VLOOKUP(A4,Formelhilfe!$A$9:$H$44,8,FALSE)</f>
        <v>6</v>
      </c>
      <c r="K4" s="10">
        <f>SUM(C4:H4)</f>
        <v>1900.2</v>
      </c>
      <c r="L4" s="9">
        <f>VLOOKUP($A4,'7'!$B$10:$D$45,3,FALSE)</f>
        <v>314.39999999999998</v>
      </c>
      <c r="M4" s="9">
        <f>VLOOKUP($A4,'8'!$B$10:$D$45,3,FALSE)</f>
        <v>314.5</v>
      </c>
      <c r="N4" s="9">
        <f>VLOOKUP($A4,'9'!$B$10:$D$45,3,FALSE)</f>
        <v>313.8</v>
      </c>
      <c r="O4" s="9">
        <f>VLOOKUP($A4,'10'!$B$10:$D$45,3,FALSE)</f>
        <v>317.3</v>
      </c>
      <c r="P4" s="9">
        <f>VLOOKUP($A4,'11'!$B$10:$D$45,3,FALSE)</f>
        <v>319.10000000000002</v>
      </c>
      <c r="Q4" s="9">
        <f>VLOOKUP($A4,'12'!$B$10:$D$45,3,FALSE)</f>
        <v>0</v>
      </c>
      <c r="R4" s="10">
        <f>IF(S4 &gt;0,T4/S4,0)</f>
        <v>315.82</v>
      </c>
      <c r="S4" s="9">
        <f>VLOOKUP(A4,Formelhilfe!$A$9:$O$44,15,FALSE)</f>
        <v>5</v>
      </c>
      <c r="T4" s="10">
        <f>SUM(L4:Q4)</f>
        <v>1579.1</v>
      </c>
      <c r="U4" s="10">
        <f>IF(V4&gt;0,W4/V4,0)</f>
        <v>316.3</v>
      </c>
      <c r="V4" s="9">
        <f>VLOOKUP(A4,Formelhilfe!$A$9:$P$44,16,FALSE)</f>
        <v>11</v>
      </c>
      <c r="W4" s="11">
        <f>SUM(C4:H4,L4:Q4)</f>
        <v>3479.3</v>
      </c>
    </row>
    <row r="5" spans="1:23" ht="20.25" customHeight="1" x14ac:dyDescent="0.4">
      <c r="A5" s="208" t="s">
        <v>117</v>
      </c>
      <c r="B5" s="95" t="str">
        <f>VLOOKUP(A5,'Wettkampf 1'!$B$10:$C$45,2,FALSE)</f>
        <v>Spahnharrenstätte I</v>
      </c>
      <c r="C5" s="9">
        <f>VLOOKUP(A5,'Wettkampf 1'!$B$10:$D$45,3,FALSE)</f>
        <v>312.39999999999998</v>
      </c>
      <c r="D5" s="9">
        <f>VLOOKUP($A5,'2'!$B$10:$D$45,3,FALSE)</f>
        <v>313.3</v>
      </c>
      <c r="E5" s="9">
        <f>VLOOKUP($A5,'3'!$B$10:$D$45,3,FALSE)</f>
        <v>316.3</v>
      </c>
      <c r="F5" s="9">
        <f>VLOOKUP($A5,'4'!$B$10:$D$45,3,FALSE)</f>
        <v>311.2</v>
      </c>
      <c r="G5" s="9">
        <f>VLOOKUP($A5,'5'!$B$10:$D$45,3,FALSE)</f>
        <v>316.5</v>
      </c>
      <c r="H5" s="9">
        <f>VLOOKUP($A5,'6'!$B$10:$D$45,3,FALSE)</f>
        <v>319</v>
      </c>
      <c r="I5" s="9">
        <f>IF(J5 &gt; 0,K5/J5,0)</f>
        <v>314.78333333333336</v>
      </c>
      <c r="J5" s="9">
        <f>VLOOKUP(A5,Formelhilfe!$A$9:$H$44,8,FALSE)</f>
        <v>6</v>
      </c>
      <c r="K5" s="10">
        <f>SUM(C5:H5)</f>
        <v>1888.7</v>
      </c>
      <c r="L5" s="9">
        <f>VLOOKUP($A5,'7'!$B$10:$D$45,3,FALSE)</f>
        <v>319.3</v>
      </c>
      <c r="M5" s="9">
        <f>VLOOKUP($A5,'8'!$B$10:$D$45,3,FALSE)</f>
        <v>315.8</v>
      </c>
      <c r="N5" s="9">
        <f>VLOOKUP($A5,'9'!$B$10:$D$45,3,FALSE)</f>
        <v>315.10000000000002</v>
      </c>
      <c r="O5" s="9">
        <f>VLOOKUP($A5,'10'!$B$10:$D$45,3,FALSE)</f>
        <v>317.60000000000002</v>
      </c>
      <c r="P5" s="9">
        <f>VLOOKUP($A5,'11'!$B$10:$D$45,3,FALSE)</f>
        <v>315.2</v>
      </c>
      <c r="Q5" s="9">
        <f>VLOOKUP($A5,'12'!$B$10:$D$45,3,FALSE)</f>
        <v>0</v>
      </c>
      <c r="R5" s="10">
        <f>IF(S5 &gt;0,T5/S5,0)</f>
        <v>316.60000000000002</v>
      </c>
      <c r="S5" s="9">
        <f>VLOOKUP(A5,Formelhilfe!$A$9:$O$44,15,FALSE)</f>
        <v>5</v>
      </c>
      <c r="T5" s="10">
        <f>SUM(L5:Q5)</f>
        <v>1583.0000000000002</v>
      </c>
      <c r="U5" s="10">
        <f>IF(V5&gt;0,W5/V5,0)</f>
        <v>315.60909090909087</v>
      </c>
      <c r="V5" s="9">
        <f>VLOOKUP(A5,Formelhilfe!$A$9:$P$44,16,FALSE)</f>
        <v>11</v>
      </c>
      <c r="W5" s="11">
        <f>SUM(C5:H5,L5:Q5)</f>
        <v>3471.7</v>
      </c>
    </row>
    <row r="6" spans="1:23" ht="20.25" customHeight="1" x14ac:dyDescent="0.4">
      <c r="A6" s="208" t="s">
        <v>97</v>
      </c>
      <c r="B6" s="95" t="str">
        <f>VLOOKUP(A6,'Wettkampf 1'!$B$10:$C$45,2,FALSE)</f>
        <v>Sögel I</v>
      </c>
      <c r="C6" s="9">
        <f>VLOOKUP(A6,'Wettkampf 1'!$B$10:$D$45,3,FALSE)</f>
        <v>316.39999999999998</v>
      </c>
      <c r="D6" s="9">
        <f>VLOOKUP($A6,'2'!$B$10:$D$45,3,FALSE)</f>
        <v>314.3</v>
      </c>
      <c r="E6" s="9">
        <f>VLOOKUP($A6,'3'!$B$10:$D$45,3,FALSE)</f>
        <v>317.60000000000002</v>
      </c>
      <c r="F6" s="9">
        <f>VLOOKUP($A6,'4'!$B$10:$D$45,3,FALSE)</f>
        <v>317.3</v>
      </c>
      <c r="G6" s="9">
        <f>VLOOKUP($A6,'5'!$B$10:$D$45,3,FALSE)</f>
        <v>314.89999999999998</v>
      </c>
      <c r="H6" s="9">
        <f>VLOOKUP($A6,'6'!$B$10:$D$45,3,FALSE)</f>
        <v>314.89999999999998</v>
      </c>
      <c r="I6" s="9">
        <f>IF(J6 &gt; 0,K6/J6,0)</f>
        <v>315.90000000000003</v>
      </c>
      <c r="J6" s="9">
        <f>VLOOKUP(A6,Formelhilfe!$A$9:$H$44,8,FALSE)</f>
        <v>6</v>
      </c>
      <c r="K6" s="10">
        <f>SUM(C6:H6)</f>
        <v>1895.4</v>
      </c>
      <c r="L6" s="9">
        <f>VLOOKUP($A6,'7'!$B$10:$D$45,3,FALSE)</f>
        <v>318</v>
      </c>
      <c r="M6" s="9">
        <f>VLOOKUP($A6,'8'!$B$10:$D$45,3,FALSE)</f>
        <v>311.8</v>
      </c>
      <c r="N6" s="9">
        <f>VLOOKUP($A6,'9'!$B$10:$D$45,3,FALSE)</f>
        <v>316.8</v>
      </c>
      <c r="O6" s="9">
        <f>VLOOKUP($A6,'10'!$B$10:$D$45,3,FALSE)</f>
        <v>315</v>
      </c>
      <c r="P6" s="9">
        <f>VLOOKUP($A6,'11'!$B$10:$D$45,3,FALSE)</f>
        <v>314.60000000000002</v>
      </c>
      <c r="Q6" s="9">
        <f>VLOOKUP($A6,'12'!$B$10:$D$45,3,FALSE)</f>
        <v>0</v>
      </c>
      <c r="R6" s="10">
        <f>IF(S6 &gt;0,T6/S6,0)</f>
        <v>315.23999999999995</v>
      </c>
      <c r="S6" s="9">
        <f>VLOOKUP(A6,Formelhilfe!$A$9:$O$44,15,FALSE)</f>
        <v>5</v>
      </c>
      <c r="T6" s="10">
        <f>SUM(L6:Q6)</f>
        <v>1576.1999999999998</v>
      </c>
      <c r="U6" s="10">
        <f>IF(V6&gt;0,W6/V6,0)</f>
        <v>315.60000000000002</v>
      </c>
      <c r="V6" s="9">
        <f>VLOOKUP(A6,Formelhilfe!$A$9:$P$44,16,FALSE)</f>
        <v>11</v>
      </c>
      <c r="W6" s="11">
        <f>SUM(C6:H6,L6:Q6)</f>
        <v>3471.6000000000004</v>
      </c>
    </row>
    <row r="7" spans="1:23" ht="20.25" customHeight="1" x14ac:dyDescent="0.4">
      <c r="A7" s="208" t="s">
        <v>113</v>
      </c>
      <c r="B7" s="95" t="str">
        <f>VLOOKUP(A7,'Wettkampf 1'!$B$10:$C$45,2,FALSE)</f>
        <v>Spahnharrenstätte I</v>
      </c>
      <c r="C7" s="9">
        <f>VLOOKUP(A7,'Wettkampf 1'!$B$10:$D$45,3,FALSE)</f>
        <v>314.60000000000002</v>
      </c>
      <c r="D7" s="9">
        <f>VLOOKUP($A7,'2'!$B$10:$D$45,3,FALSE)</f>
        <v>315.7</v>
      </c>
      <c r="E7" s="9">
        <f>VLOOKUP($A7,'3'!$B$10:$D$45,3,FALSE)</f>
        <v>312.3</v>
      </c>
      <c r="F7" s="9">
        <f>VLOOKUP($A7,'4'!$B$10:$D$45,3,FALSE)</f>
        <v>316.5</v>
      </c>
      <c r="G7" s="9">
        <f>VLOOKUP($A7,'5'!$B$10:$D$45,3,FALSE)</f>
        <v>314.8</v>
      </c>
      <c r="H7" s="9">
        <f>VLOOKUP($A7,'6'!$B$10:$D$45,3,FALSE)</f>
        <v>316</v>
      </c>
      <c r="I7" s="9">
        <f>IF(J7 &gt; 0,K7/J7,0)</f>
        <v>314.98333333333329</v>
      </c>
      <c r="J7" s="9">
        <f>VLOOKUP(A7,Formelhilfe!$A$9:$H$44,8,FALSE)</f>
        <v>6</v>
      </c>
      <c r="K7" s="10">
        <f>SUM(C7:H7)</f>
        <v>1889.8999999999999</v>
      </c>
      <c r="L7" s="9">
        <f>VLOOKUP($A7,'7'!$B$10:$D$45,3,FALSE)</f>
        <v>315.89999999999998</v>
      </c>
      <c r="M7" s="9">
        <f>VLOOKUP($A7,'8'!$B$10:$D$45,3,FALSE)</f>
        <v>312.10000000000002</v>
      </c>
      <c r="N7" s="9">
        <f>VLOOKUP($A7,'9'!$B$10:$D$45,3,FALSE)</f>
        <v>315</v>
      </c>
      <c r="O7" s="9">
        <f>VLOOKUP($A7,'10'!$B$10:$D$45,3,FALSE)</f>
        <v>316.8</v>
      </c>
      <c r="P7" s="9">
        <f>VLOOKUP($A7,'11'!$B$10:$D$45,3,FALSE)</f>
        <v>316.5</v>
      </c>
      <c r="Q7" s="9">
        <f>VLOOKUP($A7,'12'!$B$10:$D$45,3,FALSE)</f>
        <v>0</v>
      </c>
      <c r="R7" s="10">
        <f>IF(S7 &gt;0,T7/S7,0)</f>
        <v>315.26</v>
      </c>
      <c r="S7" s="9">
        <f>VLOOKUP(A7,Formelhilfe!$A$9:$O$44,15,FALSE)</f>
        <v>5</v>
      </c>
      <c r="T7" s="10">
        <f>SUM(L7:Q7)</f>
        <v>1576.3</v>
      </c>
      <c r="U7" s="10">
        <f>IF(V7&gt;0,W7/V7,0)</f>
        <v>315.10909090909087</v>
      </c>
      <c r="V7" s="9">
        <f>VLOOKUP(A7,Formelhilfe!$A$9:$P$44,16,FALSE)</f>
        <v>11</v>
      </c>
      <c r="W7" s="11">
        <f>SUM(C7:H7,L7:Q7)</f>
        <v>3466.2</v>
      </c>
    </row>
    <row r="8" spans="1:23" ht="20.25" customHeight="1" x14ac:dyDescent="0.4">
      <c r="A8" s="208" t="s">
        <v>106</v>
      </c>
      <c r="B8" s="95" t="str">
        <f>VLOOKUP(A8,'Wettkampf 1'!$B$10:$C$45,2,FALSE)</f>
        <v>Lahn II</v>
      </c>
      <c r="C8" s="9">
        <f>VLOOKUP(A8,'Wettkampf 1'!$B$10:$D$45,3,FALSE)</f>
        <v>307.8</v>
      </c>
      <c r="D8" s="9">
        <f>VLOOKUP($A8,'2'!$B$10:$D$45,3,FALSE)</f>
        <v>314.5</v>
      </c>
      <c r="E8" s="9">
        <f>VLOOKUP($A8,'3'!$B$10:$D$45,3,FALSE)</f>
        <v>315.2</v>
      </c>
      <c r="F8" s="9">
        <f>VLOOKUP($A8,'4'!$B$10:$D$45,3,FALSE)</f>
        <v>317.7</v>
      </c>
      <c r="G8" s="9">
        <f>VLOOKUP($A8,'5'!$B$10:$D$45,3,FALSE)</f>
        <v>315.8</v>
      </c>
      <c r="H8" s="9">
        <f>VLOOKUP($A8,'6'!$B$10:$D$45,3,FALSE)</f>
        <v>314.8</v>
      </c>
      <c r="I8" s="9">
        <f>IF(J8 &gt; 0,K8/J8,0)</f>
        <v>314.3</v>
      </c>
      <c r="J8" s="9">
        <f>VLOOKUP(A8,Formelhilfe!$A$9:$H$44,8,FALSE)</f>
        <v>6</v>
      </c>
      <c r="K8" s="10">
        <f>SUM(C8:H8)</f>
        <v>1885.8</v>
      </c>
      <c r="L8" s="9">
        <f>VLOOKUP($A8,'7'!$B$10:$D$45,3,FALSE)</f>
        <v>316.5</v>
      </c>
      <c r="M8" s="9">
        <f>VLOOKUP($A8,'8'!$B$10:$D$45,3,FALSE)</f>
        <v>315.8</v>
      </c>
      <c r="N8" s="9">
        <f>VLOOKUP($A8,'9'!$B$10:$D$45,3,FALSE)</f>
        <v>317.8</v>
      </c>
      <c r="O8" s="9">
        <f>VLOOKUP($A8,'10'!$B$10:$D$45,3,FALSE)</f>
        <v>313</v>
      </c>
      <c r="P8" s="9">
        <f>VLOOKUP($A8,'11'!$B$10:$D$45,3,FALSE)</f>
        <v>315.7</v>
      </c>
      <c r="Q8" s="9">
        <f>VLOOKUP($A8,'12'!$B$10:$D$45,3,FALSE)</f>
        <v>0</v>
      </c>
      <c r="R8" s="10">
        <f>IF(S8 &gt;0,T8/S8,0)</f>
        <v>315.76</v>
      </c>
      <c r="S8" s="9">
        <f>VLOOKUP(A8,Formelhilfe!$A$9:$O$44,15,FALSE)</f>
        <v>5</v>
      </c>
      <c r="T8" s="10">
        <f>SUM(L8:Q8)</f>
        <v>1578.8</v>
      </c>
      <c r="U8" s="10">
        <f>IF(V8&gt;0,W8/V8,0)</f>
        <v>314.9636363636364</v>
      </c>
      <c r="V8" s="9">
        <f>VLOOKUP(A8,Formelhilfe!$A$9:$P$44,16,FALSE)</f>
        <v>11</v>
      </c>
      <c r="W8" s="11">
        <f>SUM(C8:H8,L8:Q8)</f>
        <v>3464.6000000000004</v>
      </c>
    </row>
    <row r="9" spans="1:23" ht="20.25" customHeight="1" x14ac:dyDescent="0.4">
      <c r="A9" s="208" t="s">
        <v>93</v>
      </c>
      <c r="B9" s="95" t="str">
        <f>VLOOKUP(A9,'Wettkampf 1'!$B$10:$C$45,2,FALSE)</f>
        <v>Börger I</v>
      </c>
      <c r="C9" s="9">
        <f>VLOOKUP(A9,'Wettkampf 1'!$B$10:$D$45,3,FALSE)</f>
        <v>314.60000000000002</v>
      </c>
      <c r="D9" s="9">
        <f>VLOOKUP($A9,'2'!$B$10:$D$45,3,FALSE)</f>
        <v>314.3</v>
      </c>
      <c r="E9" s="9">
        <f>VLOOKUP($A9,'3'!$B$10:$D$45,3,FALSE)</f>
        <v>313.39999999999998</v>
      </c>
      <c r="F9" s="9">
        <f>VLOOKUP($A9,'4'!$B$10:$D$45,3,FALSE)</f>
        <v>314.5</v>
      </c>
      <c r="G9" s="9">
        <f>VLOOKUP($A9,'5'!$B$10:$D$45,3,FALSE)</f>
        <v>316.2</v>
      </c>
      <c r="H9" s="9">
        <f>VLOOKUP($A9,'6'!$B$10:$D$45,3,FALSE)</f>
        <v>314.10000000000002</v>
      </c>
      <c r="I9" s="9">
        <f>IF(J9 &gt; 0,K9/J9,0)</f>
        <v>314.51666666666671</v>
      </c>
      <c r="J9" s="9">
        <f>VLOOKUP(A9,Formelhilfe!$A$9:$H$44,8,FALSE)</f>
        <v>6</v>
      </c>
      <c r="K9" s="10">
        <f>SUM(C9:H9)</f>
        <v>1887.1000000000004</v>
      </c>
      <c r="L9" s="9">
        <f>VLOOKUP($A9,'7'!$B$10:$D$45,3,FALSE)</f>
        <v>316</v>
      </c>
      <c r="M9" s="9">
        <f>VLOOKUP($A9,'8'!$B$10:$D$45,3,FALSE)</f>
        <v>314.39999999999998</v>
      </c>
      <c r="N9" s="9">
        <f>VLOOKUP($A9,'9'!$B$10:$D$45,3,FALSE)</f>
        <v>318.10000000000002</v>
      </c>
      <c r="O9" s="9">
        <f>VLOOKUP($A9,'10'!$B$10:$D$45,3,FALSE)</f>
        <v>313.39999999999998</v>
      </c>
      <c r="P9" s="9">
        <f>VLOOKUP($A9,'11'!$B$10:$D$45,3,FALSE)</f>
        <v>314.5</v>
      </c>
      <c r="Q9" s="9">
        <f>VLOOKUP($A9,'12'!$B$10:$D$45,3,FALSE)</f>
        <v>0</v>
      </c>
      <c r="R9" s="10">
        <f>IF(S9 &gt;0,T9/S9,0)</f>
        <v>315.28000000000003</v>
      </c>
      <c r="S9" s="9">
        <f>VLOOKUP(A9,Formelhilfe!$A$9:$O$44,15,FALSE)</f>
        <v>5</v>
      </c>
      <c r="T9" s="10">
        <f>SUM(L9:Q9)</f>
        <v>1576.4</v>
      </c>
      <c r="U9" s="10">
        <f>IF(V9&gt;0,W9/V9,0)</f>
        <v>314.86363636363643</v>
      </c>
      <c r="V9" s="9">
        <f>VLOOKUP(A9,Formelhilfe!$A$9:$P$44,16,FALSE)</f>
        <v>11</v>
      </c>
      <c r="W9" s="11">
        <f>SUM(C9:H9,L9:Q9)</f>
        <v>3463.5000000000005</v>
      </c>
    </row>
    <row r="10" spans="1:23" ht="20.25" customHeight="1" x14ac:dyDescent="0.4">
      <c r="A10" s="208" t="s">
        <v>103</v>
      </c>
      <c r="B10" s="95" t="str">
        <f>VLOOKUP(A10,'Wettkampf 1'!$B$10:$C$45,2,FALSE)</f>
        <v>Sögel I</v>
      </c>
      <c r="C10" s="9">
        <f>VLOOKUP(A10,'Wettkampf 1'!$B$10:$D$45,3,FALSE)</f>
        <v>313.10000000000002</v>
      </c>
      <c r="D10" s="9">
        <f>VLOOKUP($A10,'2'!$B$10:$D$45,3,FALSE)</f>
        <v>313.2</v>
      </c>
      <c r="E10" s="9">
        <f>VLOOKUP($A10,'3'!$B$10:$D$45,3,FALSE)</f>
        <v>316.39999999999998</v>
      </c>
      <c r="F10" s="9">
        <f>VLOOKUP($A10,'4'!$B$10:$D$45,3,FALSE)</f>
        <v>313</v>
      </c>
      <c r="G10" s="9">
        <f>VLOOKUP($A10,'5'!$B$10:$D$45,3,FALSE)</f>
        <v>314.3</v>
      </c>
      <c r="H10" s="9">
        <f>VLOOKUP($A10,'6'!$B$10:$D$45,3,FALSE)</f>
        <v>313.5</v>
      </c>
      <c r="I10" s="9">
        <f>IF(J10 &gt; 0,K10/J10,0)</f>
        <v>313.91666666666663</v>
      </c>
      <c r="J10" s="9">
        <f>VLOOKUP(A10,Formelhilfe!$A$9:$H$44,8,FALSE)</f>
        <v>6</v>
      </c>
      <c r="K10" s="10">
        <f>SUM(C10:H10)</f>
        <v>1883.4999999999998</v>
      </c>
      <c r="L10" s="9">
        <f>VLOOKUP($A10,'7'!$B$10:$D$45,3,FALSE)</f>
        <v>316.2</v>
      </c>
      <c r="M10" s="9">
        <f>VLOOKUP($A10,'8'!$B$10:$D$45,3,FALSE)</f>
        <v>315.5</v>
      </c>
      <c r="N10" s="9">
        <f>VLOOKUP($A10,'9'!$B$10:$D$45,3,FALSE)</f>
        <v>315.60000000000002</v>
      </c>
      <c r="O10" s="9">
        <f>VLOOKUP($A10,'10'!$B$10:$D$45,3,FALSE)</f>
        <v>314.2</v>
      </c>
      <c r="P10" s="9">
        <f>VLOOKUP($A10,'11'!$B$10:$D$45,3,FALSE)</f>
        <v>314.2</v>
      </c>
      <c r="Q10" s="9">
        <f>VLOOKUP($A10,'12'!$B$10:$D$45,3,FALSE)</f>
        <v>0</v>
      </c>
      <c r="R10" s="10">
        <f>IF(S10 &gt;0,T10/S10,0)</f>
        <v>315.14</v>
      </c>
      <c r="S10" s="9">
        <f>VLOOKUP(A10,Formelhilfe!$A$9:$O$44,15,FALSE)</f>
        <v>5</v>
      </c>
      <c r="T10" s="10">
        <f>SUM(L10:Q10)</f>
        <v>1575.7</v>
      </c>
      <c r="U10" s="10">
        <f>IF(V10&gt;0,W10/V10,0)</f>
        <v>314.47272727272724</v>
      </c>
      <c r="V10" s="9">
        <f>VLOOKUP(A10,Formelhilfe!$A$9:$P$44,16,FALSE)</f>
        <v>11</v>
      </c>
      <c r="W10" s="11">
        <f>SUM(C10:H10,L10:Q10)</f>
        <v>3459.1999999999994</v>
      </c>
    </row>
    <row r="11" spans="1:23" ht="20.25" customHeight="1" x14ac:dyDescent="0.4">
      <c r="A11" s="208" t="s">
        <v>119</v>
      </c>
      <c r="B11" s="95" t="str">
        <f>VLOOKUP(A11,'Wettkampf 1'!$B$10:$C$45,2,FALSE)</f>
        <v>Werlte III</v>
      </c>
      <c r="C11" s="9">
        <f>VLOOKUP(A11,'Wettkampf 1'!$B$10:$D$45,3,FALSE)</f>
        <v>314.5</v>
      </c>
      <c r="D11" s="9">
        <f>VLOOKUP($A11,'2'!$B$10:$D$45,3,FALSE)</f>
        <v>312.2</v>
      </c>
      <c r="E11" s="9">
        <f>VLOOKUP($A11,'3'!$B$10:$D$45,3,FALSE)</f>
        <v>314.5</v>
      </c>
      <c r="F11" s="9">
        <f>VLOOKUP($A11,'4'!$B$10:$D$45,3,FALSE)</f>
        <v>315.39999999999998</v>
      </c>
      <c r="G11" s="9">
        <f>VLOOKUP($A11,'5'!$B$10:$D$45,3,FALSE)</f>
        <v>316.2</v>
      </c>
      <c r="H11" s="9">
        <f>VLOOKUP($A11,'6'!$B$10:$D$45,3,FALSE)</f>
        <v>315.89999999999998</v>
      </c>
      <c r="I11" s="9">
        <f>IF(J11 &gt; 0,K11/J11,0)</f>
        <v>314.7833333333333</v>
      </c>
      <c r="J11" s="9">
        <f>VLOOKUP(A11,Formelhilfe!$A$9:$H$44,8,FALSE)</f>
        <v>6</v>
      </c>
      <c r="K11" s="10">
        <f>SUM(C11:H11)</f>
        <v>1888.6999999999998</v>
      </c>
      <c r="L11" s="9">
        <f>VLOOKUP($A11,'7'!$B$10:$D$45,3,FALSE)</f>
        <v>311.7</v>
      </c>
      <c r="M11" s="9">
        <f>VLOOKUP($A11,'8'!$B$10:$D$45,3,FALSE)</f>
        <v>314.8</v>
      </c>
      <c r="N11" s="9">
        <f>VLOOKUP($A11,'9'!$B$10:$D$45,3,FALSE)</f>
        <v>311.8</v>
      </c>
      <c r="O11" s="9">
        <f>VLOOKUP($A11,'10'!$B$10:$D$45,3,FALSE)</f>
        <v>315.2</v>
      </c>
      <c r="P11" s="9">
        <f>VLOOKUP($A11,'11'!$B$10:$D$45,3,FALSE)</f>
        <v>313.5</v>
      </c>
      <c r="Q11" s="9">
        <f>VLOOKUP($A11,'12'!$B$10:$D$45,3,FALSE)</f>
        <v>0</v>
      </c>
      <c r="R11" s="10">
        <f>IF(S11 &gt;0,T11/S11,0)</f>
        <v>313.39999999999998</v>
      </c>
      <c r="S11" s="9">
        <f>VLOOKUP(A11,Formelhilfe!$A$9:$O$44,15,FALSE)</f>
        <v>5</v>
      </c>
      <c r="T11" s="10">
        <f>SUM(L11:Q11)</f>
        <v>1567</v>
      </c>
      <c r="U11" s="10">
        <f>IF(V11&gt;0,W11/V11,0)</f>
        <v>314.15454545454543</v>
      </c>
      <c r="V11" s="9">
        <f>VLOOKUP(A11,Formelhilfe!$A$9:$P$44,16,FALSE)</f>
        <v>11</v>
      </c>
      <c r="W11" s="11">
        <f>SUM(C11:H11,L11:Q11)</f>
        <v>3455.7</v>
      </c>
    </row>
    <row r="12" spans="1:23" ht="20.25" customHeight="1" x14ac:dyDescent="0.4">
      <c r="A12" s="208" t="s">
        <v>122</v>
      </c>
      <c r="B12" s="95" t="str">
        <f>VLOOKUP(A12,'Wettkampf 1'!$B$10:$C$45,2,FALSE)</f>
        <v>Werlte III</v>
      </c>
      <c r="C12" s="9">
        <f>VLOOKUP(A12,'Wettkampf 1'!$B$10:$D$45,3,FALSE)</f>
        <v>315.8</v>
      </c>
      <c r="D12" s="9">
        <f>VLOOKUP($A12,'2'!$B$10:$D$45,3,FALSE)</f>
        <v>314.10000000000002</v>
      </c>
      <c r="E12" s="9">
        <f>VLOOKUP($A12,'3'!$B$10:$D$45,3,FALSE)</f>
        <v>316.8</v>
      </c>
      <c r="F12" s="9">
        <f>VLOOKUP($A12,'4'!$B$10:$D$45,3,FALSE)</f>
        <v>312.89999999999998</v>
      </c>
      <c r="G12" s="9">
        <f>VLOOKUP($A12,'5'!$B$10:$D$45,3,FALSE)</f>
        <v>313.5</v>
      </c>
      <c r="H12" s="9">
        <f>VLOOKUP($A12,'6'!$B$10:$D$45,3,FALSE)</f>
        <v>312</v>
      </c>
      <c r="I12" s="9">
        <f>IF(J12 &gt; 0,K12/J12,0)</f>
        <v>314.18333333333334</v>
      </c>
      <c r="J12" s="9">
        <f>VLOOKUP(A12,Formelhilfe!$A$9:$H$44,8,FALSE)</f>
        <v>6</v>
      </c>
      <c r="K12" s="10">
        <f>SUM(C12:H12)</f>
        <v>1885.1</v>
      </c>
      <c r="L12" s="9">
        <f>VLOOKUP($A12,'7'!$B$10:$D$45,3,FALSE)</f>
        <v>312.7</v>
      </c>
      <c r="M12" s="9">
        <f>VLOOKUP($A12,'8'!$B$10:$D$45,3,FALSE)</f>
        <v>313.7</v>
      </c>
      <c r="N12" s="9">
        <f>VLOOKUP($A12,'9'!$B$10:$D$45,3,FALSE)</f>
        <v>314.10000000000002</v>
      </c>
      <c r="O12" s="9">
        <f>VLOOKUP($A12,'10'!$B$10:$D$45,3,FALSE)</f>
        <v>314.10000000000002</v>
      </c>
      <c r="P12" s="9">
        <f>VLOOKUP($A12,'11'!$B$10:$D$45,3,FALSE)</f>
        <v>313.7</v>
      </c>
      <c r="Q12" s="9">
        <f>VLOOKUP($A12,'12'!$B$10:$D$45,3,FALSE)</f>
        <v>0</v>
      </c>
      <c r="R12" s="10">
        <f>IF(S12 &gt;0,T12/S12,0)</f>
        <v>313.65999999999997</v>
      </c>
      <c r="S12" s="9">
        <f>VLOOKUP(A12,Formelhilfe!$A$9:$O$44,15,FALSE)</f>
        <v>5</v>
      </c>
      <c r="T12" s="10">
        <f>SUM(L12:Q12)</f>
        <v>1568.3</v>
      </c>
      <c r="U12" s="10">
        <f>IF(V12&gt;0,W12/V12,0)</f>
        <v>313.94545454545448</v>
      </c>
      <c r="V12" s="9">
        <f>VLOOKUP(A12,Formelhilfe!$A$9:$P$44,16,FALSE)</f>
        <v>11</v>
      </c>
      <c r="W12" s="11">
        <f>SUM(C12:H12,L12:Q12)</f>
        <v>3453.3999999999992</v>
      </c>
    </row>
    <row r="13" spans="1:23" ht="20.25" customHeight="1" x14ac:dyDescent="0.4">
      <c r="A13" s="208" t="s">
        <v>121</v>
      </c>
      <c r="B13" s="95" t="str">
        <f>VLOOKUP(A13,'Wettkampf 1'!$B$10:$C$45,2,FALSE)</f>
        <v>Werlte III</v>
      </c>
      <c r="C13" s="9">
        <f>VLOOKUP(A13,'Wettkampf 1'!$B$10:$D$45,3,FALSE)</f>
        <v>310.89999999999998</v>
      </c>
      <c r="D13" s="9">
        <f>VLOOKUP($A13,'2'!$B$10:$D$45,3,FALSE)</f>
        <v>312.89999999999998</v>
      </c>
      <c r="E13" s="9">
        <f>VLOOKUP($A13,'3'!$B$10:$D$45,3,FALSE)</f>
        <v>313.3</v>
      </c>
      <c r="F13" s="9">
        <f>VLOOKUP($A13,'4'!$B$10:$D$45,3,FALSE)</f>
        <v>309.5</v>
      </c>
      <c r="G13" s="9">
        <f>VLOOKUP($A13,'5'!$B$10:$D$45,3,FALSE)</f>
        <v>313.89999999999998</v>
      </c>
      <c r="H13" s="9">
        <f>VLOOKUP($A13,'6'!$B$10:$D$45,3,FALSE)</f>
        <v>315.8</v>
      </c>
      <c r="I13" s="9">
        <f>IF(J13 &gt; 0,K13/J13,0)</f>
        <v>312.71666666666664</v>
      </c>
      <c r="J13" s="9">
        <f>VLOOKUP(A13,Formelhilfe!$A$9:$H$44,8,FALSE)</f>
        <v>6</v>
      </c>
      <c r="K13" s="10">
        <f>SUM(C13:H13)</f>
        <v>1876.3</v>
      </c>
      <c r="L13" s="9">
        <f>VLOOKUP($A13,'7'!$B$10:$D$45,3,FALSE)</f>
        <v>315.2</v>
      </c>
      <c r="M13" s="9">
        <f>VLOOKUP($A13,'8'!$B$10:$D$45,3,FALSE)</f>
        <v>314.39999999999998</v>
      </c>
      <c r="N13" s="9">
        <f>VLOOKUP($A13,'9'!$B$10:$D$45,3,FALSE)</f>
        <v>315.3</v>
      </c>
      <c r="O13" s="9">
        <f>VLOOKUP($A13,'10'!$B$10:$D$45,3,FALSE)</f>
        <v>316.2</v>
      </c>
      <c r="P13" s="9">
        <f>VLOOKUP($A13,'11'!$B$10:$D$45,3,FALSE)</f>
        <v>314</v>
      </c>
      <c r="Q13" s="9">
        <f>VLOOKUP($A13,'12'!$B$10:$D$45,3,FALSE)</f>
        <v>0</v>
      </c>
      <c r="R13" s="10">
        <f>IF(S13 &gt;0,T13/S13,0)</f>
        <v>315.02</v>
      </c>
      <c r="S13" s="9">
        <f>VLOOKUP(A13,Formelhilfe!$A$9:$O$44,15,FALSE)</f>
        <v>5</v>
      </c>
      <c r="T13" s="10">
        <f>SUM(L13:Q13)</f>
        <v>1575.1</v>
      </c>
      <c r="U13" s="10">
        <f>IF(V13&gt;0,W13/V13,0)</f>
        <v>313.76363636363635</v>
      </c>
      <c r="V13" s="9">
        <f>VLOOKUP(A13,Formelhilfe!$A$9:$P$44,16,FALSE)</f>
        <v>11</v>
      </c>
      <c r="W13" s="11">
        <f>SUM(C13:H13,L13:Q13)</f>
        <v>3451.4</v>
      </c>
    </row>
    <row r="14" spans="1:23" ht="20.25" customHeight="1" x14ac:dyDescent="0.4">
      <c r="A14" s="208" t="s">
        <v>91</v>
      </c>
      <c r="B14" s="95" t="str">
        <f>VLOOKUP(A14,'Wettkampf 1'!$B$10:$C$45,2,FALSE)</f>
        <v>Börger I</v>
      </c>
      <c r="C14" s="9">
        <f>VLOOKUP(A14,'Wettkampf 1'!$B$10:$D$45,3,FALSE)</f>
        <v>312.60000000000002</v>
      </c>
      <c r="D14" s="9">
        <f>VLOOKUP($A14,'2'!$B$10:$D$45,3,FALSE)</f>
        <v>312.39999999999998</v>
      </c>
      <c r="E14" s="9">
        <f>VLOOKUP($A14,'3'!$B$10:$D$45,3,FALSE)</f>
        <v>315.39999999999998</v>
      </c>
      <c r="F14" s="9">
        <f>VLOOKUP($A14,'4'!$B$10:$D$45,3,FALSE)</f>
        <v>316.89999999999998</v>
      </c>
      <c r="G14" s="9">
        <f>VLOOKUP($A14,'5'!$B$10:$D$45,3,FALSE)</f>
        <v>313.5</v>
      </c>
      <c r="H14" s="9">
        <f>VLOOKUP($A14,'6'!$B$10:$D$45,3,FALSE)</f>
        <v>314.39999999999998</v>
      </c>
      <c r="I14" s="9">
        <f>IF(J14 &gt; 0,K14/J14,0)</f>
        <v>314.2</v>
      </c>
      <c r="J14" s="9">
        <f>VLOOKUP(A14,Formelhilfe!$A$9:$H$44,8,FALSE)</f>
        <v>6</v>
      </c>
      <c r="K14" s="10">
        <f>SUM(C14:H14)</f>
        <v>1885.1999999999998</v>
      </c>
      <c r="L14" s="9">
        <f>VLOOKUP($A14,'7'!$B$10:$D$45,3,FALSE)</f>
        <v>313.8</v>
      </c>
      <c r="M14" s="9">
        <f>VLOOKUP($A14,'8'!$B$10:$D$45,3,FALSE)</f>
        <v>312</v>
      </c>
      <c r="N14" s="9">
        <f>VLOOKUP($A14,'9'!$B$10:$D$45,3,FALSE)</f>
        <v>311.3</v>
      </c>
      <c r="O14" s="9">
        <f>VLOOKUP($A14,'10'!$B$10:$D$45,3,FALSE)</f>
        <v>314.39999999999998</v>
      </c>
      <c r="P14" s="9">
        <f>VLOOKUP($A14,'11'!$B$10:$D$45,3,FALSE)</f>
        <v>313</v>
      </c>
      <c r="Q14" s="9">
        <f>VLOOKUP($A14,'12'!$B$10:$D$45,3,FALSE)</f>
        <v>0</v>
      </c>
      <c r="R14" s="10">
        <f>IF(S14 &gt;0,T14/S14,0)</f>
        <v>312.89999999999998</v>
      </c>
      <c r="S14" s="9">
        <f>VLOOKUP(A14,Formelhilfe!$A$9:$O$44,15,FALSE)</f>
        <v>5</v>
      </c>
      <c r="T14" s="10">
        <f>SUM(L14:Q14)</f>
        <v>1564.5</v>
      </c>
      <c r="U14" s="10">
        <f>IF(V14&gt;0,W14/V14,0)</f>
        <v>313.60909090909092</v>
      </c>
      <c r="V14" s="9">
        <f>VLOOKUP(A14,Formelhilfe!$A$9:$P$44,16,FALSE)</f>
        <v>11</v>
      </c>
      <c r="W14" s="11">
        <f>SUM(C14:H14,L14:Q14)</f>
        <v>3449.7000000000003</v>
      </c>
    </row>
    <row r="15" spans="1:23" ht="20.25" customHeight="1" x14ac:dyDescent="0.4">
      <c r="A15" s="208" t="s">
        <v>107</v>
      </c>
      <c r="B15" s="95" t="str">
        <f>VLOOKUP(A15,'Wettkampf 1'!$B$10:$C$45,2,FALSE)</f>
        <v>Lahn II</v>
      </c>
      <c r="C15" s="9">
        <f>VLOOKUP(A15,'Wettkampf 1'!$B$10:$D$45,3,FALSE)</f>
        <v>309.5</v>
      </c>
      <c r="D15" s="9">
        <f>VLOOKUP($A15,'2'!$B$10:$D$45,3,FALSE)</f>
        <v>310</v>
      </c>
      <c r="E15" s="9">
        <f>VLOOKUP($A15,'3'!$B$10:$D$45,3,FALSE)</f>
        <v>315.10000000000002</v>
      </c>
      <c r="F15" s="9">
        <f>VLOOKUP($A15,'4'!$B$10:$D$45,3,FALSE)</f>
        <v>313.89999999999998</v>
      </c>
      <c r="G15" s="9">
        <f>VLOOKUP($A15,'5'!$B$10:$D$45,3,FALSE)</f>
        <v>312.39999999999998</v>
      </c>
      <c r="H15" s="9">
        <f>VLOOKUP($A15,'6'!$B$10:$D$45,3,FALSE)</f>
        <v>316.39999999999998</v>
      </c>
      <c r="I15" s="9">
        <f>IF(J15 &gt; 0,K15/J15,0)</f>
        <v>312.88333333333338</v>
      </c>
      <c r="J15" s="9">
        <f>VLOOKUP(A15,Formelhilfe!$A$9:$H$44,8,FALSE)</f>
        <v>6</v>
      </c>
      <c r="K15" s="10">
        <f>SUM(C15:H15)</f>
        <v>1877.3000000000002</v>
      </c>
      <c r="L15" s="9">
        <f>VLOOKUP($A15,'7'!$B$10:$D$45,3,FALSE)</f>
        <v>311.2</v>
      </c>
      <c r="M15" s="9">
        <f>VLOOKUP($A15,'8'!$B$10:$D$45,3,FALSE)</f>
        <v>307.7</v>
      </c>
      <c r="N15" s="9">
        <f>VLOOKUP($A15,'9'!$B$10:$D$45,3,FALSE)</f>
        <v>316.8</v>
      </c>
      <c r="O15" s="9">
        <f>VLOOKUP($A15,'10'!$B$10:$D$45,3,FALSE)</f>
        <v>318.5</v>
      </c>
      <c r="P15" s="9">
        <f>VLOOKUP($A15,'11'!$B$10:$D$45,3,FALSE)</f>
        <v>316.8</v>
      </c>
      <c r="Q15" s="9">
        <f>VLOOKUP($A15,'12'!$B$10:$D$45,3,FALSE)</f>
        <v>0</v>
      </c>
      <c r="R15" s="10">
        <f>IF(S15 &gt;0,T15/S15,0)</f>
        <v>314.2</v>
      </c>
      <c r="S15" s="9">
        <f>VLOOKUP(A15,Formelhilfe!$A$9:$O$44,15,FALSE)</f>
        <v>5</v>
      </c>
      <c r="T15" s="10">
        <f>SUM(L15:Q15)</f>
        <v>1571</v>
      </c>
      <c r="U15" s="10">
        <f>IF(V15&gt;0,W15/V15,0)</f>
        <v>313.4818181818182</v>
      </c>
      <c r="V15" s="9">
        <f>VLOOKUP(A15,Formelhilfe!$A$9:$P$44,16,FALSE)</f>
        <v>11</v>
      </c>
      <c r="W15" s="11">
        <f>SUM(C15:H15,L15:Q15)</f>
        <v>3448.3</v>
      </c>
    </row>
    <row r="16" spans="1:23" ht="20.25" customHeight="1" x14ac:dyDescent="0.4">
      <c r="A16" s="208" t="s">
        <v>112</v>
      </c>
      <c r="B16" s="95" t="str">
        <f>VLOOKUP(A16,'Wettkampf 1'!$B$10:$C$45,2,FALSE)</f>
        <v>Börgermoor I</v>
      </c>
      <c r="C16" s="9">
        <f>VLOOKUP(A16,'Wettkampf 1'!$B$10:$D$45,3,FALSE)</f>
        <v>315.8</v>
      </c>
      <c r="D16" s="9">
        <f>VLOOKUP($A16,'2'!$B$10:$D$45,3,FALSE)</f>
        <v>314.39999999999998</v>
      </c>
      <c r="E16" s="9">
        <f>VLOOKUP($A16,'3'!$B$10:$D$45,3,FALSE)</f>
        <v>311.8</v>
      </c>
      <c r="F16" s="9">
        <f>VLOOKUP($A16,'4'!$B$10:$D$45,3,FALSE)</f>
        <v>316.39999999999998</v>
      </c>
      <c r="G16" s="9">
        <f>VLOOKUP($A16,'5'!$B$10:$D$45,3,FALSE)</f>
        <v>313.3</v>
      </c>
      <c r="H16" s="9">
        <f>VLOOKUP($A16,'6'!$B$10:$D$45,3,FALSE)</f>
        <v>314.10000000000002</v>
      </c>
      <c r="I16" s="9">
        <f>IF(J16 &gt; 0,K16/J16,0)</f>
        <v>314.3</v>
      </c>
      <c r="J16" s="9">
        <f>VLOOKUP(A16,Formelhilfe!$A$9:$H$44,8,FALSE)</f>
        <v>6</v>
      </c>
      <c r="K16" s="10">
        <f>SUM(C16:H16)</f>
        <v>1885.8000000000002</v>
      </c>
      <c r="L16" s="9">
        <f>VLOOKUP($A16,'7'!$B$10:$D$45,3,FALSE)</f>
        <v>312.2</v>
      </c>
      <c r="M16" s="9">
        <f>VLOOKUP($A16,'8'!$B$10:$D$45,3,FALSE)</f>
        <v>309.39999999999998</v>
      </c>
      <c r="N16" s="9">
        <f>VLOOKUP($A16,'9'!$B$10:$D$45,3,FALSE)</f>
        <v>311.39999999999998</v>
      </c>
      <c r="O16" s="9">
        <f>VLOOKUP($A16,'10'!$B$10:$D$45,3,FALSE)</f>
        <v>313.3</v>
      </c>
      <c r="P16" s="9">
        <f>VLOOKUP($A16,'11'!$B$10:$D$45,3,FALSE)</f>
        <v>313.2</v>
      </c>
      <c r="Q16" s="9">
        <f>VLOOKUP($A16,'12'!$B$10:$D$45,3,FALSE)</f>
        <v>0</v>
      </c>
      <c r="R16" s="10">
        <f>IF(S16 &gt;0,T16/S16,0)</f>
        <v>311.89999999999998</v>
      </c>
      <c r="S16" s="9">
        <f>VLOOKUP(A16,Formelhilfe!$A$9:$O$44,15,FALSE)</f>
        <v>5</v>
      </c>
      <c r="T16" s="10">
        <f>SUM(L16:Q16)</f>
        <v>1559.5</v>
      </c>
      <c r="U16" s="10">
        <f>IF(V16&gt;0,W16/V16,0)</f>
        <v>313.20909090909095</v>
      </c>
      <c r="V16" s="9">
        <f>VLOOKUP(A16,Formelhilfe!$A$9:$P$44,16,FALSE)</f>
        <v>11</v>
      </c>
      <c r="W16" s="11">
        <f>SUM(C16:H16,L16:Q16)</f>
        <v>3445.3</v>
      </c>
    </row>
    <row r="17" spans="1:45" ht="20.25" customHeight="1" x14ac:dyDescent="0.4">
      <c r="A17" s="208" t="s">
        <v>95</v>
      </c>
      <c r="B17" s="95" t="str">
        <f>VLOOKUP(A17,'Wettkampf 1'!$B$10:$C$45,2,FALSE)</f>
        <v>Börger I</v>
      </c>
      <c r="C17" s="9">
        <f>VLOOKUP(A17,'Wettkampf 1'!$B$10:$D$45,3,FALSE)</f>
        <v>310.60000000000002</v>
      </c>
      <c r="D17" s="9">
        <f>VLOOKUP($A17,'2'!$B$10:$D$45,3,FALSE)</f>
        <v>312.10000000000002</v>
      </c>
      <c r="E17" s="9">
        <f>VLOOKUP($A17,'3'!$B$10:$D$45,3,FALSE)</f>
        <v>315.7</v>
      </c>
      <c r="F17" s="9">
        <f>VLOOKUP($A17,'4'!$B$10:$D$45,3,FALSE)</f>
        <v>314.3</v>
      </c>
      <c r="G17" s="9">
        <f>VLOOKUP($A17,'5'!$B$10:$D$45,3,FALSE)</f>
        <v>310.10000000000002</v>
      </c>
      <c r="H17" s="9">
        <f>VLOOKUP($A17,'6'!$B$10:$D$45,3,FALSE)</f>
        <v>312.89999999999998</v>
      </c>
      <c r="I17" s="9">
        <f>IF(J17 &gt; 0,K17/J17,0)</f>
        <v>312.61666666666673</v>
      </c>
      <c r="J17" s="9">
        <f>VLOOKUP(A17,Formelhilfe!$A$9:$H$44,8,FALSE)</f>
        <v>6</v>
      </c>
      <c r="K17" s="10">
        <f>SUM(C17:H17)</f>
        <v>1875.7000000000003</v>
      </c>
      <c r="L17" s="9">
        <f>VLOOKUP($A17,'7'!$B$10:$D$45,3,FALSE)</f>
        <v>313</v>
      </c>
      <c r="M17" s="9">
        <f>VLOOKUP($A17,'8'!$B$10:$D$45,3,FALSE)</f>
        <v>312.5</v>
      </c>
      <c r="N17" s="9">
        <f>VLOOKUP($A17,'9'!$B$10:$D$45,3,FALSE)</f>
        <v>311.7</v>
      </c>
      <c r="O17" s="9">
        <f>VLOOKUP($A17,'10'!$B$10:$D$45,3,FALSE)</f>
        <v>315.10000000000002</v>
      </c>
      <c r="P17" s="9">
        <f>VLOOKUP($A17,'11'!$B$10:$D$45,3,FALSE)</f>
        <v>311.5</v>
      </c>
      <c r="Q17" s="9">
        <f>VLOOKUP($A17,'12'!$B$10:$D$45,3,FALSE)</f>
        <v>0</v>
      </c>
      <c r="R17" s="10">
        <f>IF(S17 &gt;0,T17/S17,0)</f>
        <v>312.76000000000005</v>
      </c>
      <c r="S17" s="9">
        <f>VLOOKUP(A17,Formelhilfe!$A$9:$O$44,15,FALSE)</f>
        <v>5</v>
      </c>
      <c r="T17" s="10">
        <f>SUM(L17:Q17)</f>
        <v>1563.8000000000002</v>
      </c>
      <c r="U17" s="10">
        <f>IF(V17&gt;0,W17/V17,0)</f>
        <v>312.68181818181819</v>
      </c>
      <c r="V17" s="9">
        <f>VLOOKUP(A17,Formelhilfe!$A$9:$P$44,16,FALSE)</f>
        <v>11</v>
      </c>
      <c r="W17" s="11">
        <f>SUM(C17:H17,L17:Q17)</f>
        <v>3439.5</v>
      </c>
    </row>
    <row r="18" spans="1:45" ht="20.25" customHeight="1" x14ac:dyDescent="0.4">
      <c r="A18" s="208" t="s">
        <v>94</v>
      </c>
      <c r="B18" s="95" t="str">
        <f>VLOOKUP(A18,'Wettkampf 1'!$B$10:$C$45,2,FALSE)</f>
        <v>Börger I</v>
      </c>
      <c r="C18" s="9">
        <f>VLOOKUP(A18,'Wettkampf 1'!$B$10:$D$45,3,FALSE)</f>
        <v>310.39999999999998</v>
      </c>
      <c r="D18" s="9">
        <f>VLOOKUP($A18,'2'!$B$10:$D$45,3,FALSE)</f>
        <v>313.8</v>
      </c>
      <c r="E18" s="9">
        <f>VLOOKUP($A18,'3'!$B$10:$D$45,3,FALSE)</f>
        <v>315</v>
      </c>
      <c r="F18" s="9">
        <f>VLOOKUP($A18,'4'!$B$10:$D$45,3,FALSE)</f>
        <v>312.7</v>
      </c>
      <c r="G18" s="9">
        <f>VLOOKUP($A18,'5'!$B$10:$D$45,3,FALSE)</f>
        <v>314</v>
      </c>
      <c r="H18" s="9">
        <f>VLOOKUP($A18,'6'!$B$10:$D$45,3,FALSE)</f>
        <v>310.5</v>
      </c>
      <c r="I18" s="9">
        <f>IF(J18 &gt; 0,K18/J18,0)</f>
        <v>312.73333333333335</v>
      </c>
      <c r="J18" s="9">
        <f>VLOOKUP(A18,Formelhilfe!$A$9:$H$44,8,FALSE)</f>
        <v>6</v>
      </c>
      <c r="K18" s="10">
        <f>SUM(C18:H18)</f>
        <v>1876.4</v>
      </c>
      <c r="L18" s="9">
        <f>VLOOKUP($A18,'7'!$B$10:$D$45,3,FALSE)</f>
        <v>313</v>
      </c>
      <c r="M18" s="9">
        <f>VLOOKUP($A18,'8'!$B$10:$D$45,3,FALSE)</f>
        <v>308.2</v>
      </c>
      <c r="N18" s="9">
        <f>VLOOKUP($A18,'9'!$B$10:$D$45,3,FALSE)</f>
        <v>313.3</v>
      </c>
      <c r="O18" s="9">
        <f>VLOOKUP($A18,'10'!$B$10:$D$45,3,FALSE)</f>
        <v>313.8</v>
      </c>
      <c r="P18" s="9">
        <f>VLOOKUP($A18,'11'!$B$10:$D$45,3,FALSE)</f>
        <v>312.5</v>
      </c>
      <c r="Q18" s="9">
        <f>VLOOKUP($A18,'12'!$B$10:$D$45,3,FALSE)</f>
        <v>0</v>
      </c>
      <c r="R18" s="10">
        <f>IF(S18 &gt;0,T18/S18,0)</f>
        <v>312.15999999999997</v>
      </c>
      <c r="S18" s="9">
        <f>VLOOKUP(A18,Formelhilfe!$A$9:$O$44,15,FALSE)</f>
        <v>5</v>
      </c>
      <c r="T18" s="10">
        <f>SUM(L18:Q18)</f>
        <v>1560.8</v>
      </c>
      <c r="U18" s="10">
        <f>IF(V18&gt;0,W18/V18,0)</f>
        <v>312.4727272727273</v>
      </c>
      <c r="V18" s="9">
        <f>VLOOKUP(A18,Formelhilfe!$A$9:$P$44,16,FALSE)</f>
        <v>11</v>
      </c>
      <c r="W18" s="11">
        <f>SUM(C18:H18,L18:Q18)</f>
        <v>3437.2000000000003</v>
      </c>
    </row>
    <row r="19" spans="1:45" ht="20.25" customHeight="1" x14ac:dyDescent="0.4">
      <c r="A19" s="208" t="s">
        <v>120</v>
      </c>
      <c r="B19" s="95" t="str">
        <f>VLOOKUP(A19,'Wettkampf 1'!$B$10:$C$45,2,FALSE)</f>
        <v>Werlte III</v>
      </c>
      <c r="C19" s="9">
        <f>VLOOKUP(A19,'Wettkampf 1'!$B$10:$D$45,3,FALSE)</f>
        <v>316</v>
      </c>
      <c r="D19" s="9">
        <f>VLOOKUP($A19,'2'!$B$10:$D$45,3,FALSE)</f>
        <v>313.8</v>
      </c>
      <c r="E19" s="9">
        <f>VLOOKUP($A19,'3'!$B$10:$D$45,3,FALSE)</f>
        <v>313.60000000000002</v>
      </c>
      <c r="F19" s="9">
        <f>VLOOKUP($A19,'4'!$B$10:$D$45,3,FALSE)</f>
        <v>312</v>
      </c>
      <c r="G19" s="9">
        <f>VLOOKUP($A19,'5'!$B$10:$D$45,3,FALSE)</f>
        <v>314.60000000000002</v>
      </c>
      <c r="H19" s="9">
        <f>VLOOKUP($A19,'6'!$B$10:$D$45,3,FALSE)</f>
        <v>313.60000000000002</v>
      </c>
      <c r="I19" s="9">
        <f>IF(J19 &gt; 0,K19/J19,0)</f>
        <v>313.93333333333334</v>
      </c>
      <c r="J19" s="9">
        <f>VLOOKUP(A19,Formelhilfe!$A$9:$H$44,8,FALSE)</f>
        <v>6</v>
      </c>
      <c r="K19" s="10">
        <f>SUM(C19:H19)</f>
        <v>1883.6</v>
      </c>
      <c r="L19" s="9">
        <f>VLOOKUP($A19,'7'!$B$10:$D$45,3,FALSE)</f>
        <v>312</v>
      </c>
      <c r="M19" s="9">
        <f>VLOOKUP($A19,'8'!$B$10:$D$45,3,FALSE)</f>
        <v>313</v>
      </c>
      <c r="N19" s="9">
        <f>VLOOKUP($A19,'9'!$B$10:$D$45,3,FALSE)</f>
        <v>311.3</v>
      </c>
      <c r="O19" s="9">
        <f>VLOOKUP($A19,'10'!$B$10:$D$45,3,FALSE)</f>
        <v>305.2</v>
      </c>
      <c r="P19" s="9">
        <f>VLOOKUP($A19,'11'!$B$10:$D$45,3,FALSE)</f>
        <v>310.60000000000002</v>
      </c>
      <c r="Q19" s="9">
        <f>VLOOKUP($A19,'12'!$B$10:$D$45,3,FALSE)</f>
        <v>0</v>
      </c>
      <c r="R19" s="10">
        <f>IF(S19 &gt;0,T19/S19,0)</f>
        <v>310.41999999999996</v>
      </c>
      <c r="S19" s="9">
        <f>VLOOKUP(A19,Formelhilfe!$A$9:$O$44,15,FALSE)</f>
        <v>5</v>
      </c>
      <c r="T19" s="10">
        <f>SUM(L19:Q19)</f>
        <v>1552.1</v>
      </c>
      <c r="U19" s="10">
        <f>IF(V19&gt;0,W19/V19,0)</f>
        <v>312.33636363636361</v>
      </c>
      <c r="V19" s="9">
        <f>VLOOKUP(A19,Formelhilfe!$A$9:$P$44,16,FALSE)</f>
        <v>11</v>
      </c>
      <c r="W19" s="11">
        <f>SUM(C19:H19,L19:Q19)</f>
        <v>3435.7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8" t="s">
        <v>108</v>
      </c>
      <c r="B20" s="95" t="str">
        <f>VLOOKUP(A20,'Wettkampf 1'!$B$10:$C$45,2,FALSE)</f>
        <v>Lahn II</v>
      </c>
      <c r="C20" s="9">
        <f>VLOOKUP(A20,'Wettkampf 1'!$B$10:$D$45,3,FALSE)</f>
        <v>310.5</v>
      </c>
      <c r="D20" s="9">
        <f>VLOOKUP($A20,'2'!$B$10:$D$45,3,FALSE)</f>
        <v>314.10000000000002</v>
      </c>
      <c r="E20" s="9">
        <f>VLOOKUP($A20,'3'!$B$10:$D$45,3,FALSE)</f>
        <v>313.8</v>
      </c>
      <c r="F20" s="9">
        <f>VLOOKUP($A20,'4'!$B$10:$D$45,3,FALSE)</f>
        <v>315</v>
      </c>
      <c r="G20" s="9">
        <f>VLOOKUP($A20,'5'!$B$10:$D$45,3,FALSE)</f>
        <v>311.7</v>
      </c>
      <c r="H20" s="9">
        <f>VLOOKUP($A20,'6'!$B$10:$D$45,3,FALSE)</f>
        <v>307.2</v>
      </c>
      <c r="I20" s="9">
        <f>IF(J20 &gt; 0,K20/J20,0)</f>
        <v>312.05</v>
      </c>
      <c r="J20" s="9">
        <f>VLOOKUP(A20,Formelhilfe!$A$9:$H$44,8,FALSE)</f>
        <v>6</v>
      </c>
      <c r="K20" s="10">
        <f>SUM(C20:H20)</f>
        <v>1872.3000000000002</v>
      </c>
      <c r="L20" s="9">
        <f>VLOOKUP($A20,'7'!$B$10:$D$45,3,FALSE)</f>
        <v>308.89999999999998</v>
      </c>
      <c r="M20" s="9">
        <f>VLOOKUP($A20,'8'!$B$10:$D$45,3,FALSE)</f>
        <v>309.60000000000002</v>
      </c>
      <c r="N20" s="9">
        <f>VLOOKUP($A20,'9'!$B$10:$D$45,3,FALSE)</f>
        <v>316.2</v>
      </c>
      <c r="O20" s="9">
        <f>VLOOKUP($A20,'10'!$B$10:$D$45,3,FALSE)</f>
        <v>314.39999999999998</v>
      </c>
      <c r="P20" s="9">
        <f>VLOOKUP($A20,'11'!$B$10:$D$45,3,FALSE)</f>
        <v>311.5</v>
      </c>
      <c r="Q20" s="9">
        <f>VLOOKUP($A20,'12'!$B$10:$D$45,3,FALSE)</f>
        <v>0</v>
      </c>
      <c r="R20" s="10">
        <f>IF(S20 &gt;0,T20/S20,0)</f>
        <v>312.12</v>
      </c>
      <c r="S20" s="9">
        <f>VLOOKUP(A20,Formelhilfe!$A$9:$O$44,15,FALSE)</f>
        <v>5</v>
      </c>
      <c r="T20" s="10">
        <f>SUM(L20:Q20)</f>
        <v>1560.6</v>
      </c>
      <c r="U20" s="10">
        <f>IF(V20&gt;0,W20/V20,0)</f>
        <v>312.08181818181816</v>
      </c>
      <c r="V20" s="9">
        <f>VLOOKUP(A20,Formelhilfe!$A$9:$P$44,16,FALSE)</f>
        <v>11</v>
      </c>
      <c r="W20" s="11">
        <f>SUM(C20:H20,L20:Q20)</f>
        <v>3432.9</v>
      </c>
    </row>
    <row r="21" spans="1:45" ht="20.25" customHeight="1" x14ac:dyDescent="0.4">
      <c r="A21" s="208" t="s">
        <v>111</v>
      </c>
      <c r="B21" s="95" t="str">
        <f>VLOOKUP(A21,'Wettkampf 1'!$B$10:$C$45,2,FALSE)</f>
        <v>Börgermoor I</v>
      </c>
      <c r="C21" s="9">
        <f>VLOOKUP(A21,'Wettkampf 1'!$B$10:$D$45,3,FALSE)</f>
        <v>310.2</v>
      </c>
      <c r="D21" s="9">
        <f>VLOOKUP($A21,'2'!$B$10:$D$45,3,FALSE)</f>
        <v>314.2</v>
      </c>
      <c r="E21" s="9">
        <f>VLOOKUP($A21,'3'!$B$10:$D$45,3,FALSE)</f>
        <v>311.8</v>
      </c>
      <c r="F21" s="9">
        <f>VLOOKUP($A21,'4'!$B$10:$D$45,3,FALSE)</f>
        <v>311</v>
      </c>
      <c r="G21" s="9">
        <f>VLOOKUP($A21,'5'!$B$10:$D$45,3,FALSE)</f>
        <v>311.5</v>
      </c>
      <c r="H21" s="9">
        <f>VLOOKUP($A21,'6'!$B$10:$D$45,3,FALSE)</f>
        <v>311.10000000000002</v>
      </c>
      <c r="I21" s="9">
        <f>IF(J21 &gt; 0,K21/J21,0)</f>
        <v>311.63333333333338</v>
      </c>
      <c r="J21" s="9">
        <f>VLOOKUP(A21,Formelhilfe!$A$9:$H$44,8,FALSE)</f>
        <v>6</v>
      </c>
      <c r="K21" s="10">
        <f>SUM(C21:H21)</f>
        <v>1869.8000000000002</v>
      </c>
      <c r="L21" s="9">
        <f>VLOOKUP($A21,'7'!$B$10:$D$45,3,FALSE)</f>
        <v>314.10000000000002</v>
      </c>
      <c r="M21" s="9">
        <f>VLOOKUP($A21,'8'!$B$10:$D$45,3,FALSE)</f>
        <v>309.39999999999998</v>
      </c>
      <c r="N21" s="9">
        <f>VLOOKUP($A21,'9'!$B$10:$D$45,3,FALSE)</f>
        <v>313.10000000000002</v>
      </c>
      <c r="O21" s="9">
        <f>VLOOKUP($A21,'10'!$B$10:$D$45,3,FALSE)</f>
        <v>311.7</v>
      </c>
      <c r="P21" s="9">
        <f>VLOOKUP($A21,'11'!$B$10:$D$45,3,FALSE)</f>
        <v>313.60000000000002</v>
      </c>
      <c r="Q21" s="9">
        <f>VLOOKUP($A21,'12'!$B$10:$D$45,3,FALSE)</f>
        <v>0</v>
      </c>
      <c r="R21" s="10">
        <f>IF(S21 &gt;0,T21/S21,0)</f>
        <v>312.38</v>
      </c>
      <c r="S21" s="9">
        <f>VLOOKUP(A21,Formelhilfe!$A$9:$O$44,15,FALSE)</f>
        <v>5</v>
      </c>
      <c r="T21" s="10">
        <f>SUM(L21:Q21)</f>
        <v>1561.9</v>
      </c>
      <c r="U21" s="10">
        <f>IF(V21&gt;0,W21/V21,0)</f>
        <v>311.97272727272724</v>
      </c>
      <c r="V21" s="9">
        <f>VLOOKUP(A21,Formelhilfe!$A$9:$P$44,16,FALSE)</f>
        <v>11</v>
      </c>
      <c r="W21" s="11">
        <f>SUM(C21:H21,L21:Q21)</f>
        <v>3431.7</v>
      </c>
    </row>
    <row r="22" spans="1:45" ht="20.25" customHeight="1" x14ac:dyDescent="0.4">
      <c r="A22" s="208" t="s">
        <v>104</v>
      </c>
      <c r="B22" s="95" t="str">
        <f>VLOOKUP(A22,'Wettkampf 1'!$B$10:$C$45,2,FALSE)</f>
        <v>Lahn II</v>
      </c>
      <c r="C22" s="9">
        <f>VLOOKUP(A22,'Wettkampf 1'!$B$10:$D$45,3,FALSE)</f>
        <v>314.8</v>
      </c>
      <c r="D22" s="9">
        <f>VLOOKUP($A22,'2'!$B$10:$D$45,3,FALSE)</f>
        <v>309.2</v>
      </c>
      <c r="E22" s="9">
        <f>VLOOKUP($A22,'3'!$B$10:$D$45,3,FALSE)</f>
        <v>313</v>
      </c>
      <c r="F22" s="9">
        <f>VLOOKUP($A22,'4'!$B$10:$D$45,3,FALSE)</f>
        <v>313.60000000000002</v>
      </c>
      <c r="G22" s="9">
        <f>VLOOKUP($A22,'5'!$B$10:$D$45,3,FALSE)</f>
        <v>310.60000000000002</v>
      </c>
      <c r="H22" s="9">
        <f>VLOOKUP($A22,'6'!$B$10:$D$45,3,FALSE)</f>
        <v>316.39999999999998</v>
      </c>
      <c r="I22" s="9">
        <f>IF(J22 &gt; 0,K22/J22,0)</f>
        <v>312.93333333333334</v>
      </c>
      <c r="J22" s="9">
        <f>VLOOKUP(A22,Formelhilfe!$A$9:$H$44,8,FALSE)</f>
        <v>6</v>
      </c>
      <c r="K22" s="10">
        <f>SUM(C22:H22)</f>
        <v>1877.6</v>
      </c>
      <c r="L22" s="9">
        <f>VLOOKUP($A22,'7'!$B$10:$D$45,3,FALSE)</f>
        <v>309.2</v>
      </c>
      <c r="M22" s="9">
        <f>VLOOKUP($A22,'8'!$B$10:$D$45,3,FALSE)</f>
        <v>312.89999999999998</v>
      </c>
      <c r="N22" s="9">
        <f>VLOOKUP($A22,'9'!$B$10:$D$45,3,FALSE)</f>
        <v>312.2</v>
      </c>
      <c r="O22" s="9">
        <f>VLOOKUP($A22,'10'!$B$10:$D$45,3,FALSE)</f>
        <v>309.3</v>
      </c>
      <c r="P22" s="9">
        <f>VLOOKUP($A22,'11'!$B$10:$D$45,3,FALSE)</f>
        <v>310.39999999999998</v>
      </c>
      <c r="Q22" s="9">
        <f>VLOOKUP($A22,'12'!$B$10:$D$45,3,FALSE)</f>
        <v>0</v>
      </c>
      <c r="R22" s="10">
        <f>IF(S22 &gt;0,T22/S22,0)</f>
        <v>310.8</v>
      </c>
      <c r="S22" s="9">
        <f>VLOOKUP(A22,Formelhilfe!$A$9:$O$44,15,FALSE)</f>
        <v>5</v>
      </c>
      <c r="T22" s="10">
        <f>SUM(L22:Q22)</f>
        <v>1554</v>
      </c>
      <c r="U22" s="10">
        <f>IF(V22&gt;0,W22/V22,0)</f>
        <v>311.96363636363634</v>
      </c>
      <c r="V22" s="9">
        <f>VLOOKUP(A22,Formelhilfe!$A$9:$P$44,16,FALSE)</f>
        <v>11</v>
      </c>
      <c r="W22" s="11">
        <f>SUM(C22:H22,L22:Q22)</f>
        <v>3431.6</v>
      </c>
    </row>
    <row r="23" spans="1:45" ht="20.25" customHeight="1" x14ac:dyDescent="0.4">
      <c r="A23" s="208" t="s">
        <v>99</v>
      </c>
      <c r="B23" s="95" t="str">
        <f>VLOOKUP(A23,'Wettkampf 1'!$B$10:$C$45,2,FALSE)</f>
        <v>Sögel I</v>
      </c>
      <c r="C23" s="9">
        <f>VLOOKUP(A23,'Wettkampf 1'!$B$10:$D$45,3,FALSE)</f>
        <v>307.89999999999998</v>
      </c>
      <c r="D23" s="9">
        <f>VLOOKUP($A23,'2'!$B$10:$D$45,3,FALSE)</f>
        <v>313</v>
      </c>
      <c r="E23" s="9">
        <f>VLOOKUP($A23,'3'!$B$10:$D$45,3,FALSE)</f>
        <v>314.39999999999998</v>
      </c>
      <c r="F23" s="9">
        <f>VLOOKUP($A23,'4'!$B$10:$D$45,3,FALSE)</f>
        <v>311.7</v>
      </c>
      <c r="G23" s="9">
        <f>VLOOKUP($A23,'5'!$B$10:$D$45,3,FALSE)</f>
        <v>305.10000000000002</v>
      </c>
      <c r="H23" s="9">
        <f>VLOOKUP($A23,'6'!$B$10:$D$45,3,FALSE)</f>
        <v>309.39999999999998</v>
      </c>
      <c r="I23" s="9">
        <f>IF(J23 &gt; 0,K23/J23,0)</f>
        <v>310.25</v>
      </c>
      <c r="J23" s="9">
        <f>VLOOKUP(A23,Formelhilfe!$A$9:$H$44,8,FALSE)</f>
        <v>6</v>
      </c>
      <c r="K23" s="10">
        <f>SUM(C23:H23)</f>
        <v>1861.5</v>
      </c>
      <c r="L23" s="9">
        <f>VLOOKUP($A23,'7'!$B$10:$D$45,3,FALSE)</f>
        <v>310.2</v>
      </c>
      <c r="M23" s="9">
        <f>VLOOKUP($A23,'8'!$B$10:$D$45,3,FALSE)</f>
        <v>313.5</v>
      </c>
      <c r="N23" s="9">
        <f>VLOOKUP($A23,'9'!$B$10:$D$45,3,FALSE)</f>
        <v>315</v>
      </c>
      <c r="O23" s="9">
        <f>VLOOKUP($A23,'10'!$B$10:$D$45,3,FALSE)</f>
        <v>313.60000000000002</v>
      </c>
      <c r="P23" s="9">
        <f>VLOOKUP($A23,'11'!$B$10:$D$45,3,FALSE)</f>
        <v>314.89999999999998</v>
      </c>
      <c r="Q23" s="9">
        <f>VLOOKUP($A23,'12'!$B$10:$D$45,3,FALSE)</f>
        <v>0</v>
      </c>
      <c r="R23" s="10">
        <f>IF(S23 &gt;0,T23/S23,0)</f>
        <v>313.44000000000005</v>
      </c>
      <c r="S23" s="9">
        <f>VLOOKUP(A23,Formelhilfe!$A$9:$O$44,15,FALSE)</f>
        <v>5</v>
      </c>
      <c r="T23" s="10">
        <f>SUM(L23:Q23)</f>
        <v>1567.2000000000003</v>
      </c>
      <c r="U23" s="10">
        <f>IF(V23&gt;0,W23/V23,0)</f>
        <v>311.7</v>
      </c>
      <c r="V23" s="9">
        <f>VLOOKUP(A23,Formelhilfe!$A$9:$P$44,16,FALSE)</f>
        <v>11</v>
      </c>
      <c r="W23" s="11">
        <f>SUM(C23:H23,L23:Q23)</f>
        <v>3428.7</v>
      </c>
    </row>
    <row r="24" spans="1:45" ht="20.25" customHeight="1" x14ac:dyDescent="0.4">
      <c r="A24" s="208" t="s">
        <v>102</v>
      </c>
      <c r="B24" s="95" t="str">
        <f>VLOOKUP(A24,'Wettkampf 1'!$B$10:$C$45,2,FALSE)</f>
        <v>Sögel I</v>
      </c>
      <c r="C24" s="9">
        <f>VLOOKUP(A24,'Wettkampf 1'!$B$10:$D$45,3,FALSE)</f>
        <v>314.39999999999998</v>
      </c>
      <c r="D24" s="9">
        <f>VLOOKUP($A24,'2'!$B$10:$D$45,3,FALSE)</f>
        <v>307</v>
      </c>
      <c r="E24" s="9">
        <f>VLOOKUP($A24,'3'!$B$10:$D$45,3,FALSE)</f>
        <v>310.2</v>
      </c>
      <c r="F24" s="9">
        <f>VLOOKUP($A24,'4'!$B$10:$D$45,3,FALSE)</f>
        <v>315.5</v>
      </c>
      <c r="G24" s="9">
        <f>VLOOKUP($A24,'5'!$B$10:$D$45,3,FALSE)</f>
        <v>312.60000000000002</v>
      </c>
      <c r="H24" s="9">
        <f>VLOOKUP($A24,'6'!$B$10:$D$45,3,FALSE)</f>
        <v>313.89999999999998</v>
      </c>
      <c r="I24" s="9">
        <f>IF(J24 &gt; 0,K24/J24,0)</f>
        <v>312.26666666666665</v>
      </c>
      <c r="J24" s="9">
        <f>VLOOKUP(A24,Formelhilfe!$A$9:$H$44,8,FALSE)</f>
        <v>6</v>
      </c>
      <c r="K24" s="10">
        <f>SUM(C24:H24)</f>
        <v>1873.6</v>
      </c>
      <c r="L24" s="9">
        <f>VLOOKUP($A24,'7'!$B$10:$D$45,3,FALSE)</f>
        <v>312</v>
      </c>
      <c r="M24" s="9">
        <f>VLOOKUP($A24,'8'!$B$10:$D$45,3,FALSE)</f>
        <v>310.3</v>
      </c>
      <c r="N24" s="9">
        <f>VLOOKUP($A24,'9'!$B$10:$D$45,3,FALSE)</f>
        <v>307.2</v>
      </c>
      <c r="O24" s="9">
        <f>VLOOKUP($A24,'10'!$B$10:$D$45,3,FALSE)</f>
        <v>309.3</v>
      </c>
      <c r="P24" s="9">
        <f>VLOOKUP($A24,'11'!$B$10:$D$45,3,FALSE)</f>
        <v>311.8</v>
      </c>
      <c r="Q24" s="9">
        <f>VLOOKUP($A24,'12'!$B$10:$D$45,3,FALSE)</f>
        <v>0</v>
      </c>
      <c r="R24" s="10">
        <f>IF(S24 &gt;0,T24/S24,0)</f>
        <v>310.12</v>
      </c>
      <c r="S24" s="9">
        <f>VLOOKUP(A24,Formelhilfe!$A$9:$O$44,15,FALSE)</f>
        <v>5</v>
      </c>
      <c r="T24" s="10">
        <f>SUM(L24:Q24)</f>
        <v>1550.6</v>
      </c>
      <c r="U24" s="10">
        <f>IF(V24&gt;0,W24/V24,0)</f>
        <v>311.29090909090911</v>
      </c>
      <c r="V24" s="9">
        <f>VLOOKUP(A24,Formelhilfe!$A$9:$P$44,16,FALSE)</f>
        <v>11</v>
      </c>
      <c r="W24" s="11">
        <f>SUM(C24:H24,L24:Q24)</f>
        <v>3424.2000000000003</v>
      </c>
    </row>
    <row r="25" spans="1:45" ht="20.25" customHeight="1" x14ac:dyDescent="0.4">
      <c r="A25" s="208" t="s">
        <v>116</v>
      </c>
      <c r="B25" s="95" t="str">
        <f>VLOOKUP(A25,'Wettkampf 1'!$B$10:$C$45,2,FALSE)</f>
        <v>Spahnharrenstätte I</v>
      </c>
      <c r="C25" s="9">
        <f>VLOOKUP(A25,'Wettkampf 1'!$B$10:$D$45,3,FALSE)</f>
        <v>312.39999999999998</v>
      </c>
      <c r="D25" s="9">
        <f>VLOOKUP($A25,'2'!$B$10:$D$45,3,FALSE)</f>
        <v>312.3</v>
      </c>
      <c r="E25" s="9">
        <f>VLOOKUP($A25,'3'!$B$10:$D$45,3,FALSE)</f>
        <v>313.39999999999998</v>
      </c>
      <c r="F25" s="9">
        <f>VLOOKUP($A25,'4'!$B$10:$D$45,3,FALSE)</f>
        <v>308.2</v>
      </c>
      <c r="G25" s="9">
        <f>VLOOKUP($A25,'5'!$B$10:$D$45,3,FALSE)</f>
        <v>310.7</v>
      </c>
      <c r="H25" s="9">
        <f>VLOOKUP($A25,'6'!$B$10:$D$45,3,FALSE)</f>
        <v>312.10000000000002</v>
      </c>
      <c r="I25" s="9">
        <f>IF(J25 &gt; 0,K25/J25,0)</f>
        <v>311.51666666666665</v>
      </c>
      <c r="J25" s="9">
        <f>VLOOKUP(A25,Formelhilfe!$A$9:$H$44,8,FALSE)</f>
        <v>6</v>
      </c>
      <c r="K25" s="10">
        <f>SUM(C25:H25)</f>
        <v>1869.1</v>
      </c>
      <c r="L25" s="9">
        <f>VLOOKUP($A25,'7'!$B$10:$D$45,3,FALSE)</f>
        <v>312.7</v>
      </c>
      <c r="M25" s="9">
        <f>VLOOKUP($A25,'8'!$B$10:$D$45,3,FALSE)</f>
        <v>313</v>
      </c>
      <c r="N25" s="9">
        <f>VLOOKUP($A25,'9'!$B$10:$D$45,3,FALSE)</f>
        <v>310.3</v>
      </c>
      <c r="O25" s="9">
        <f>VLOOKUP($A25,'10'!$B$10:$D$45,3,FALSE)</f>
        <v>308.2</v>
      </c>
      <c r="P25" s="9">
        <f>VLOOKUP($A25,'11'!$B$10:$D$45,3,FALSE)</f>
        <v>310.3</v>
      </c>
      <c r="Q25" s="9">
        <f>VLOOKUP($A25,'12'!$B$10:$D$45,3,FALSE)</f>
        <v>0</v>
      </c>
      <c r="R25" s="10">
        <f>IF(S25 &gt;0,T25/S25,0)</f>
        <v>310.89999999999998</v>
      </c>
      <c r="S25" s="9">
        <f>VLOOKUP(A25,Formelhilfe!$A$9:$O$44,15,FALSE)</f>
        <v>5</v>
      </c>
      <c r="T25" s="10">
        <f>SUM(L25:Q25)</f>
        <v>1554.5</v>
      </c>
      <c r="U25" s="10">
        <f>IF(V25&gt;0,W25/V25,0)</f>
        <v>311.23636363636365</v>
      </c>
      <c r="V25" s="9">
        <f>VLOOKUP(A25,Formelhilfe!$A$9:$P$44,16,FALSE)</f>
        <v>11</v>
      </c>
      <c r="W25" s="11">
        <f>SUM(C25:H25,L25:Q25)</f>
        <v>3423.6</v>
      </c>
    </row>
    <row r="26" spans="1:45" ht="20.25" customHeight="1" x14ac:dyDescent="0.4">
      <c r="A26" s="208" t="s">
        <v>101</v>
      </c>
      <c r="B26" s="95" t="str">
        <f>VLOOKUP(A26,'Wettkampf 1'!$B$10:$C$45,2,FALSE)</f>
        <v>Sögel I</v>
      </c>
      <c r="C26" s="9">
        <f>VLOOKUP(A26,'Wettkampf 1'!$B$10:$D$45,3,FALSE)</f>
        <v>310.89999999999998</v>
      </c>
      <c r="D26" s="9">
        <f>VLOOKUP($A26,'2'!$B$10:$D$45,3,FALSE)</f>
        <v>312</v>
      </c>
      <c r="E26" s="9">
        <f>VLOOKUP($A26,'3'!$B$10:$D$45,3,FALSE)</f>
        <v>310.39999999999998</v>
      </c>
      <c r="F26" s="9">
        <f>VLOOKUP($A26,'4'!$B$10:$D$45,3,FALSE)</f>
        <v>310.10000000000002</v>
      </c>
      <c r="G26" s="9">
        <f>VLOOKUP($A26,'5'!$B$10:$D$45,3,FALSE)</f>
        <v>312.8</v>
      </c>
      <c r="H26" s="9">
        <f>VLOOKUP($A26,'6'!$B$10:$D$45,3,FALSE)</f>
        <v>311.8</v>
      </c>
      <c r="I26" s="9">
        <f>IF(J26 &gt; 0,K26/J26,0)</f>
        <v>311.33333333333331</v>
      </c>
      <c r="J26" s="9">
        <f>VLOOKUP(A26,Formelhilfe!$A$9:$H$44,8,FALSE)</f>
        <v>6</v>
      </c>
      <c r="K26" s="10">
        <f>SUM(C26:H26)</f>
        <v>1868</v>
      </c>
      <c r="L26" s="9">
        <f>VLOOKUP($A26,'7'!$B$10:$D$45,3,FALSE)</f>
        <v>311.89999999999998</v>
      </c>
      <c r="M26" s="9">
        <f>VLOOKUP($A26,'8'!$B$10:$D$45,3,FALSE)</f>
        <v>310.39999999999998</v>
      </c>
      <c r="N26" s="9">
        <f>VLOOKUP($A26,'9'!$B$10:$D$45,3,FALSE)</f>
        <v>309.5</v>
      </c>
      <c r="O26" s="9">
        <f>VLOOKUP($A26,'10'!$B$10:$D$45,3,FALSE)</f>
        <v>311.5</v>
      </c>
      <c r="P26" s="9">
        <f>VLOOKUP($A26,'11'!$B$10:$D$45,3,FALSE)</f>
        <v>310.5</v>
      </c>
      <c r="Q26" s="9">
        <f>VLOOKUP($A26,'12'!$B$10:$D$45,3,FALSE)</f>
        <v>0</v>
      </c>
      <c r="R26" s="10">
        <f>IF(S26 &gt;0,T26/S26,0)</f>
        <v>310.76</v>
      </c>
      <c r="S26" s="9">
        <f>VLOOKUP(A26,Formelhilfe!$A$9:$O$44,15,FALSE)</f>
        <v>5</v>
      </c>
      <c r="T26" s="10">
        <f>SUM(L26:Q26)</f>
        <v>1553.8</v>
      </c>
      <c r="U26" s="10">
        <f>IF(V26&gt;0,W26/V26,0)</f>
        <v>311.07272727272726</v>
      </c>
      <c r="V26" s="9">
        <f>VLOOKUP(A26,Formelhilfe!$A$9:$P$44,16,FALSE)</f>
        <v>11</v>
      </c>
      <c r="W26" s="11">
        <f>SUM(C26:H26,L26:Q26)</f>
        <v>3421.8</v>
      </c>
    </row>
    <row r="27" spans="1:45" ht="20.25" customHeight="1" x14ac:dyDescent="0.4">
      <c r="A27" s="208" t="s">
        <v>115</v>
      </c>
      <c r="B27" s="95" t="str">
        <f>VLOOKUP(A27,'Wettkampf 1'!$B$10:$C$45,2,FALSE)</f>
        <v>Spahnharrenstätte I</v>
      </c>
      <c r="C27" s="9">
        <f>VLOOKUP(A27,'Wettkampf 1'!$B$10:$D$45,3,FALSE)</f>
        <v>309.39999999999998</v>
      </c>
      <c r="D27" s="9">
        <f>VLOOKUP($A27,'2'!$B$10:$D$45,3,FALSE)</f>
        <v>310.5</v>
      </c>
      <c r="E27" s="9">
        <f>VLOOKUP($A27,'3'!$B$10:$D$45,3,FALSE)</f>
        <v>311</v>
      </c>
      <c r="F27" s="9">
        <f>VLOOKUP($A27,'4'!$B$10:$D$45,3,FALSE)</f>
        <v>311.39999999999998</v>
      </c>
      <c r="G27" s="9">
        <f>VLOOKUP($A27,'5'!$B$10:$D$45,3,FALSE)</f>
        <v>313.5</v>
      </c>
      <c r="H27" s="9">
        <f>VLOOKUP($A27,'6'!$B$10:$D$45,3,FALSE)</f>
        <v>311.3</v>
      </c>
      <c r="I27" s="9">
        <f>IF(J27 &gt; 0,K27/J27,0)</f>
        <v>311.18333333333334</v>
      </c>
      <c r="J27" s="9">
        <f>VLOOKUP(A27,Formelhilfe!$A$9:$H$44,8,FALSE)</f>
        <v>6</v>
      </c>
      <c r="K27" s="10">
        <f>SUM(C27:H27)</f>
        <v>1867.1</v>
      </c>
      <c r="L27" s="9">
        <f>VLOOKUP($A27,'7'!$B$10:$D$45,3,FALSE)</f>
        <v>312.7</v>
      </c>
      <c r="M27" s="9">
        <f>VLOOKUP($A27,'8'!$B$10:$D$45,3,FALSE)</f>
        <v>305</v>
      </c>
      <c r="N27" s="9">
        <f>VLOOKUP($A27,'9'!$B$10:$D$45,3,FALSE)</f>
        <v>312.5</v>
      </c>
      <c r="O27" s="9">
        <f>VLOOKUP($A27,'10'!$B$10:$D$45,3,FALSE)</f>
        <v>308.8</v>
      </c>
      <c r="P27" s="9">
        <f>VLOOKUP($A27,'11'!$B$10:$D$45,3,FALSE)</f>
        <v>311.89999999999998</v>
      </c>
      <c r="Q27" s="9">
        <f>VLOOKUP($A27,'12'!$B$10:$D$45,3,FALSE)</f>
        <v>0</v>
      </c>
      <c r="R27" s="10">
        <f>IF(S27 &gt;0,T27/S27,0)</f>
        <v>310.18</v>
      </c>
      <c r="S27" s="9">
        <f>VLOOKUP(A27,Formelhilfe!$A$9:$O$44,15,FALSE)</f>
        <v>5</v>
      </c>
      <c r="T27" s="10">
        <f>SUM(L27:Q27)</f>
        <v>1550.9</v>
      </c>
      <c r="U27" s="10">
        <f>IF(V27&gt;0,W27/V27,0)</f>
        <v>310.72727272727275</v>
      </c>
      <c r="V27" s="9">
        <f>VLOOKUP(A27,Formelhilfe!$A$9:$P$44,16,FALSE)</f>
        <v>11</v>
      </c>
      <c r="W27" s="11">
        <f>SUM(C27:H27,L27:Q27)</f>
        <v>3418</v>
      </c>
    </row>
    <row r="28" spans="1:45" ht="20.25" customHeight="1" x14ac:dyDescent="0.4">
      <c r="A28" s="208" t="s">
        <v>105</v>
      </c>
      <c r="B28" s="95" t="str">
        <f>VLOOKUP(A28,'Wettkampf 1'!$B$10:$C$45,2,FALSE)</f>
        <v>Lahn II</v>
      </c>
      <c r="C28" s="9">
        <f>VLOOKUP(A28,'Wettkampf 1'!$B$10:$D$45,3,FALSE)</f>
        <v>313.10000000000002</v>
      </c>
      <c r="D28" s="9">
        <f>VLOOKUP($A28,'2'!$B$10:$D$45,3,FALSE)</f>
        <v>312.3</v>
      </c>
      <c r="E28" s="9">
        <f>VLOOKUP($A28,'3'!$B$10:$D$45,3,FALSE)</f>
        <v>314.5</v>
      </c>
      <c r="F28" s="9">
        <f>VLOOKUP($A28,'4'!$B$10:$D$45,3,FALSE)</f>
        <v>311.60000000000002</v>
      </c>
      <c r="G28" s="9">
        <f>VLOOKUP($A28,'5'!$B$10:$D$45,3,FALSE)</f>
        <v>312.60000000000002</v>
      </c>
      <c r="H28" s="9">
        <f>VLOOKUP($A28,'6'!$B$10:$D$45,3,FALSE)</f>
        <v>313.60000000000002</v>
      </c>
      <c r="I28" s="9">
        <f>IF(J28 &gt; 0,K28/J28,0)</f>
        <v>312.95</v>
      </c>
      <c r="J28" s="9">
        <f>VLOOKUP(A28,Formelhilfe!$A$9:$H$44,8,FALSE)</f>
        <v>6</v>
      </c>
      <c r="K28" s="10">
        <f>SUM(C28:H28)</f>
        <v>1877.6999999999998</v>
      </c>
      <c r="L28" s="9">
        <f>VLOOKUP($A28,'7'!$B$10:$D$45,3,FALSE)</f>
        <v>313.3</v>
      </c>
      <c r="M28" s="9">
        <f>VLOOKUP($A28,'8'!$B$10:$D$45,3,FALSE)</f>
        <v>315.39999999999998</v>
      </c>
      <c r="N28" s="9">
        <f>VLOOKUP($A28,'9'!$B$10:$D$45,3,FALSE)</f>
        <v>0</v>
      </c>
      <c r="O28" s="9">
        <f>VLOOKUP($A28,'10'!$B$10:$D$45,3,FALSE)</f>
        <v>315.5</v>
      </c>
      <c r="P28" s="9">
        <f>VLOOKUP($A28,'11'!$B$10:$D$45,3,FALSE)</f>
        <v>315.2</v>
      </c>
      <c r="Q28" s="9">
        <f>VLOOKUP($A28,'12'!$B$10:$D$45,3,FALSE)</f>
        <v>0</v>
      </c>
      <c r="R28" s="10">
        <f>IF(S28 &gt;0,T28/S28,0)</f>
        <v>314.85000000000002</v>
      </c>
      <c r="S28" s="9">
        <f>VLOOKUP(A28,Formelhilfe!$A$9:$O$44,15,FALSE)</f>
        <v>4</v>
      </c>
      <c r="T28" s="10">
        <f>SUM(L28:Q28)</f>
        <v>1259.4000000000001</v>
      </c>
      <c r="U28" s="10">
        <f>IF(V28&gt;0,W28/V28,0)</f>
        <v>313.70999999999998</v>
      </c>
      <c r="V28" s="9">
        <f>VLOOKUP(A28,Formelhilfe!$A$9:$P$44,16,FALSE)</f>
        <v>10</v>
      </c>
      <c r="W28" s="11">
        <f>SUM(C28:H28,L28:Q28)</f>
        <v>3137.1</v>
      </c>
    </row>
    <row r="29" spans="1:45" ht="20.25" customHeight="1" x14ac:dyDescent="0.4">
      <c r="A29" s="208" t="s">
        <v>132</v>
      </c>
      <c r="B29" s="95" t="str">
        <f>VLOOKUP(A29,'Wettkampf 1'!$B$10:$C$45,2,FALSE)</f>
        <v>Börger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296.39999999999998</v>
      </c>
      <c r="F29" s="9">
        <f>VLOOKUP($A29,'4'!$B$10:$D$45,3,FALSE)</f>
        <v>303.89999999999998</v>
      </c>
      <c r="G29" s="9">
        <f>VLOOKUP($A29,'5'!$B$10:$D$45,3,FALSE)</f>
        <v>311.8</v>
      </c>
      <c r="H29" s="9">
        <f>VLOOKUP($A29,'6'!$B$10:$D$45,3,FALSE)</f>
        <v>306</v>
      </c>
      <c r="I29" s="9">
        <f>IF(J29 &gt; 0,K29/J29,0)</f>
        <v>304.52499999999998</v>
      </c>
      <c r="J29" s="9">
        <f>VLOOKUP(A29,Formelhilfe!$A$9:$H$44,8,FALSE)</f>
        <v>4</v>
      </c>
      <c r="K29" s="10">
        <f>SUM(C29:H29)</f>
        <v>1218.0999999999999</v>
      </c>
      <c r="L29" s="9">
        <f>VLOOKUP($A29,'7'!$B$10:$D$45,3,FALSE)</f>
        <v>315.7</v>
      </c>
      <c r="M29" s="9">
        <f>VLOOKUP($A29,'8'!$B$10:$D$45,3,FALSE)</f>
        <v>312</v>
      </c>
      <c r="N29" s="9">
        <f>VLOOKUP($A29,'9'!$B$10:$D$45,3,FALSE)</f>
        <v>311.2</v>
      </c>
      <c r="O29" s="9">
        <f>VLOOKUP($A29,'10'!$B$10:$D$45,3,FALSE)</f>
        <v>314.7</v>
      </c>
      <c r="P29" s="9">
        <f>VLOOKUP($A29,'11'!$B$10:$D$45,3,FALSE)</f>
        <v>316.3</v>
      </c>
      <c r="Q29" s="9">
        <f>VLOOKUP($A29,'12'!$B$10:$D$45,3,FALSE)</f>
        <v>0</v>
      </c>
      <c r="R29" s="10">
        <f>IF(S29 &gt;0,T29/S29,0)</f>
        <v>313.98</v>
      </c>
      <c r="S29" s="9">
        <f>VLOOKUP(A29,Formelhilfe!$A$9:$O$44,15,FALSE)</f>
        <v>5</v>
      </c>
      <c r="T29" s="10">
        <f>SUM(L29:Q29)</f>
        <v>1569.9</v>
      </c>
      <c r="U29" s="10">
        <f>IF(V29&gt;0,W29/V29,0)</f>
        <v>309.77777777777777</v>
      </c>
      <c r="V29" s="9">
        <f>VLOOKUP(A29,Formelhilfe!$A$9:$P$44,16,FALSE)</f>
        <v>9</v>
      </c>
      <c r="W29" s="11">
        <f>SUM(C29:H29,L29:Q29)</f>
        <v>2788</v>
      </c>
    </row>
    <row r="30" spans="1:45" ht="20.25" customHeight="1" x14ac:dyDescent="0.4">
      <c r="A30" s="208" t="s">
        <v>114</v>
      </c>
      <c r="B30" s="95" t="str">
        <f>VLOOKUP(A30,'Wettkampf 1'!$B$10:$C$45,2,FALSE)</f>
        <v>Spahnharrenstätte I</v>
      </c>
      <c r="C30" s="9">
        <f>VLOOKUP(A30,'Wettkampf 1'!$B$10:$D$45,3,FALSE)</f>
        <v>306</v>
      </c>
      <c r="D30" s="9">
        <f>VLOOKUP($A30,'2'!$B$10:$D$45,3,FALSE)</f>
        <v>310</v>
      </c>
      <c r="E30" s="9">
        <f>VLOOKUP($A30,'3'!$B$10:$D$45,3,FALSE)</f>
        <v>309.3</v>
      </c>
      <c r="F30" s="9">
        <f>VLOOKUP($A30,'4'!$B$10:$D$45,3,FALSE)</f>
        <v>312.7</v>
      </c>
      <c r="G30" s="9">
        <f>VLOOKUP($A30,'5'!$B$10:$D$45,3,FALSE)</f>
        <v>307.60000000000002</v>
      </c>
      <c r="H30" s="9">
        <f>VLOOKUP($A30,'6'!$B$10:$D$45,3,FALSE)</f>
        <v>311.39999999999998</v>
      </c>
      <c r="I30" s="9">
        <f>IF(J30 &gt; 0,K30/J30,0)</f>
        <v>309.5</v>
      </c>
      <c r="J30" s="9">
        <f>VLOOKUP(A30,Formelhilfe!$A$9:$H$44,8,FALSE)</f>
        <v>6</v>
      </c>
      <c r="K30" s="10">
        <f>SUM(C30:H30)</f>
        <v>1857</v>
      </c>
      <c r="L30" s="9">
        <f>VLOOKUP($A30,'7'!$B$10:$D$45,3,FALSE)</f>
        <v>310.2</v>
      </c>
      <c r="M30" s="9">
        <f>VLOOKUP($A30,'8'!$B$10:$D$45,3,FALSE)</f>
        <v>306.60000000000002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311.3</v>
      </c>
      <c r="Q30" s="9">
        <f>VLOOKUP($A30,'12'!$B$10:$D$45,3,FALSE)</f>
        <v>0</v>
      </c>
      <c r="R30" s="10">
        <f>IF(S30 &gt;0,T30/S30,0)</f>
        <v>309.36666666666662</v>
      </c>
      <c r="S30" s="9">
        <f>VLOOKUP(A30,Formelhilfe!$A$9:$O$44,15,FALSE)</f>
        <v>3</v>
      </c>
      <c r="T30" s="10">
        <f>SUM(L30:Q30)</f>
        <v>928.09999999999991</v>
      </c>
      <c r="U30" s="10">
        <f>IF(V30&gt;0,W30/V30,0)</f>
        <v>309.45555555555552</v>
      </c>
      <c r="V30" s="9">
        <f>VLOOKUP(A30,Formelhilfe!$A$9:$P$44,16,FALSE)</f>
        <v>9</v>
      </c>
      <c r="W30" s="11">
        <f>SUM(C30:H30,L30:Q30)</f>
        <v>2785.1</v>
      </c>
    </row>
    <row r="31" spans="1:45" ht="20.25" customHeight="1" x14ac:dyDescent="0.4">
      <c r="A31" s="208" t="s">
        <v>118</v>
      </c>
      <c r="B31" s="95" t="str">
        <f>VLOOKUP(A31,'Wettkampf 1'!$B$10:$C$45,2,FALSE)</f>
        <v>Werlte III</v>
      </c>
      <c r="C31" s="9">
        <f>VLOOKUP(A31,'Wettkampf 1'!$B$10:$D$45,3,FALSE)</f>
        <v>301.5</v>
      </c>
      <c r="D31" s="9">
        <f>VLOOKUP($A31,'2'!$B$10:$D$45,3,FALSE)</f>
        <v>304.39999999999998</v>
      </c>
      <c r="E31" s="9">
        <f>VLOOKUP($A31,'3'!$B$10:$D$45,3,FALSE)</f>
        <v>307.60000000000002</v>
      </c>
      <c r="F31" s="9">
        <f>VLOOKUP($A31,'4'!$B$10:$D$45,3,FALSE)</f>
        <v>302.10000000000002</v>
      </c>
      <c r="G31" s="9">
        <f>VLOOKUP($A31,'5'!$B$10:$D$45,3,FALSE)</f>
        <v>0</v>
      </c>
      <c r="H31" s="9">
        <f>VLOOKUP($A31,'6'!$B$10:$D$45,3,FALSE)</f>
        <v>305.89999999999998</v>
      </c>
      <c r="I31" s="9">
        <f>IF(J31 &gt; 0,K31/J31,0)</f>
        <v>304.3</v>
      </c>
      <c r="J31" s="9">
        <f>VLOOKUP(A31,Formelhilfe!$A$9:$H$44,8,FALSE)</f>
        <v>5</v>
      </c>
      <c r="K31" s="10">
        <f>SUM(C31:H31)</f>
        <v>1521.5</v>
      </c>
      <c r="L31" s="9">
        <f>VLOOKUP($A31,'7'!$B$10:$D$45,3,FALSE)</f>
        <v>307.2</v>
      </c>
      <c r="M31" s="9">
        <f>VLOOKUP($A31,'8'!$B$10:$D$45,3,FALSE)</f>
        <v>306.2</v>
      </c>
      <c r="N31" s="9">
        <f>VLOOKUP($A31,'9'!$B$10:$D$45,3,FALSE)</f>
        <v>308</v>
      </c>
      <c r="O31" s="9">
        <f>VLOOKUP($A31,'10'!$B$10:$D$45,3,FALSE)</f>
        <v>308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307.35000000000002</v>
      </c>
      <c r="S31" s="9">
        <f>VLOOKUP(A31,Formelhilfe!$A$9:$O$44,15,FALSE)</f>
        <v>4</v>
      </c>
      <c r="T31" s="10">
        <f>SUM(L31:Q31)</f>
        <v>1229.4000000000001</v>
      </c>
      <c r="U31" s="10">
        <f>IF(V31&gt;0,W31/V31,0)</f>
        <v>305.65555555555557</v>
      </c>
      <c r="V31" s="9">
        <f>VLOOKUP(A31,Formelhilfe!$A$9:$P$44,16,FALSE)</f>
        <v>9</v>
      </c>
      <c r="W31" s="11">
        <f>SUM(C31:H31,L31:Q31)</f>
        <v>2750.9</v>
      </c>
    </row>
    <row r="32" spans="1:45" ht="20.25" customHeight="1" x14ac:dyDescent="0.4">
      <c r="A32" s="208" t="s">
        <v>123</v>
      </c>
      <c r="B32" s="95" t="str">
        <f>VLOOKUP(A32,'Wettkampf 1'!$B$10:$C$45,2,FALSE)</f>
        <v>Werlte III</v>
      </c>
      <c r="C32" s="9">
        <f>VLOOKUP(A32,'Wettkampf 1'!$B$10:$D$45,3,FALSE)</f>
        <v>311.7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311.39999999999998</v>
      </c>
      <c r="H32" s="9">
        <f>VLOOKUP($A32,'6'!$B$10:$D$45,3,FALSE)</f>
        <v>311.7</v>
      </c>
      <c r="I32" s="9">
        <f>IF(J32 &gt; 0,K32/J32,0)</f>
        <v>311.59999999999997</v>
      </c>
      <c r="J32" s="9">
        <f>VLOOKUP(A32,Formelhilfe!$A$9:$H$44,8,FALSE)</f>
        <v>3</v>
      </c>
      <c r="K32" s="10">
        <f>SUM(C32:H32)</f>
        <v>934.8</v>
      </c>
      <c r="L32" s="9">
        <f>VLOOKUP($A32,'7'!$B$10:$D$45,3,FALSE)</f>
        <v>315.89999999999998</v>
      </c>
      <c r="M32" s="9">
        <f>VLOOKUP($A32,'8'!$B$10:$D$45,3,FALSE)</f>
        <v>305.39999999999998</v>
      </c>
      <c r="N32" s="9">
        <f>VLOOKUP($A32,'9'!$B$10:$D$45,3,FALSE)</f>
        <v>312.8</v>
      </c>
      <c r="O32" s="9">
        <f>VLOOKUP($A32,'10'!$B$10:$D$45,3,FALSE)</f>
        <v>308.60000000000002</v>
      </c>
      <c r="P32" s="9">
        <f>VLOOKUP($A32,'11'!$B$10:$D$45,3,FALSE)</f>
        <v>312.2</v>
      </c>
      <c r="Q32" s="9">
        <f>VLOOKUP($A32,'12'!$B$10:$D$45,3,FALSE)</f>
        <v>0</v>
      </c>
      <c r="R32" s="10">
        <f>IF(S32 &gt;0,T32/S32,0)</f>
        <v>310.97999999999996</v>
      </c>
      <c r="S32" s="9">
        <f>VLOOKUP(A32,Formelhilfe!$A$9:$O$44,15,FALSE)</f>
        <v>5</v>
      </c>
      <c r="T32" s="10">
        <f>SUM(L32:Q32)</f>
        <v>1554.8999999999999</v>
      </c>
      <c r="U32" s="10">
        <f>IF(V32&gt;0,W32/V32,0)</f>
        <v>311.21249999999998</v>
      </c>
      <c r="V32" s="9">
        <f>VLOOKUP(A32,Formelhilfe!$A$9:$P$44,16,FALSE)</f>
        <v>8</v>
      </c>
      <c r="W32" s="11">
        <f>SUM(C32:H32,L32:Q32)</f>
        <v>2489.6999999999998</v>
      </c>
    </row>
    <row r="33" spans="1:23" ht="20.25" customHeight="1" x14ac:dyDescent="0.4">
      <c r="A33" s="208" t="s">
        <v>124</v>
      </c>
      <c r="B33" s="95" t="str">
        <f>VLOOKUP(A33,'Wettkampf 1'!$B$10:$C$45,2,FALSE)</f>
        <v>Werlte III</v>
      </c>
      <c r="C33" s="9">
        <f>VLOOKUP(A33,'Wettkampf 1'!$B$10:$D$45,3,FALSE)</f>
        <v>310.2</v>
      </c>
      <c r="D33" s="9">
        <f>VLOOKUP($A33,'2'!$B$10:$D$45,3,FALSE)</f>
        <v>0</v>
      </c>
      <c r="E33" s="9">
        <f>VLOOKUP($A33,'3'!$B$10:$D$45,3,FALSE)</f>
        <v>301.89999999999998</v>
      </c>
      <c r="F33" s="9">
        <f>VLOOKUP($A33,'4'!$B$10:$D$45,3,FALSE)</f>
        <v>311.60000000000002</v>
      </c>
      <c r="G33" s="9">
        <f>VLOOKUP($A33,'5'!$B$10:$D$45,3,FALSE)</f>
        <v>304.10000000000002</v>
      </c>
      <c r="H33" s="9">
        <f>VLOOKUP($A33,'6'!$B$10:$D$45,3,FALSE)</f>
        <v>309.60000000000002</v>
      </c>
      <c r="I33" s="9">
        <f>IF(J33 &gt; 0,K33/J33,0)</f>
        <v>307.48</v>
      </c>
      <c r="J33" s="9">
        <f>VLOOKUP(A33,Formelhilfe!$A$9:$H$44,8,FALSE)</f>
        <v>5</v>
      </c>
      <c r="K33" s="10">
        <f>SUM(C33:H33)</f>
        <v>1537.4</v>
      </c>
      <c r="L33" s="9">
        <f>VLOOKUP($A33,'7'!$B$10:$D$45,3,FALSE)</f>
        <v>307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307</v>
      </c>
      <c r="S33" s="9">
        <f>VLOOKUP(A33,Formelhilfe!$A$9:$O$44,15,FALSE)</f>
        <v>1</v>
      </c>
      <c r="T33" s="10">
        <f>SUM(L33:Q33)</f>
        <v>307</v>
      </c>
      <c r="U33" s="10">
        <f>IF(V33&gt;0,W33/V33,0)</f>
        <v>307.40000000000003</v>
      </c>
      <c r="V33" s="9">
        <f>VLOOKUP(A33,Formelhilfe!$A$9:$P$44,16,FALSE)</f>
        <v>6</v>
      </c>
      <c r="W33" s="11">
        <f>SUM(C33:H33,L33:Q33)</f>
        <v>1844.4</v>
      </c>
    </row>
    <row r="34" spans="1:23" ht="20.25" customHeight="1" x14ac:dyDescent="0.4">
      <c r="A34" s="208" t="s">
        <v>49</v>
      </c>
      <c r="B34" s="95" t="str">
        <f>VLOOKUP(A34,'Wettkampf 1'!$B$10:$C$45,2,FALSE)</f>
        <v>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8" t="s">
        <v>50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8" t="s">
        <v>70</v>
      </c>
      <c r="B36" s="95" t="str">
        <f>VLOOKUP(A36,'Wettkampf 1'!$B$10:$C$45,2,FALSE)</f>
        <v>Börgermoor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8" t="s">
        <v>71</v>
      </c>
      <c r="B37" s="95" t="str">
        <f>VLOOKUP(A37,'Wettkampf 1'!$B$10:$C$45,2,FALSE)</f>
        <v>Börgermoor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11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Sögel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11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Lahn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Börgermoor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Spahnharrenstätte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Werlte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208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11</v>
      </c>
      <c r="S9" s="13" t="s">
        <v>24</v>
      </c>
    </row>
    <row r="10" spans="1:21" ht="15.6" x14ac:dyDescent="0.3">
      <c r="A10" s="208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11</v>
      </c>
      <c r="S10" s="13" t="s">
        <v>26</v>
      </c>
    </row>
    <row r="11" spans="1:21" ht="15.6" x14ac:dyDescent="0.3">
      <c r="A11" s="208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11</v>
      </c>
    </row>
    <row r="12" spans="1:21" ht="15.6" x14ac:dyDescent="0.3">
      <c r="A12" s="208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11</v>
      </c>
    </row>
    <row r="13" spans="1:21" ht="15.6" x14ac:dyDescent="0.3">
      <c r="A13" s="208" t="s">
        <v>132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4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1"/>
        <v>5</v>
      </c>
      <c r="P13" s="13">
        <f t="shared" si="3"/>
        <v>9</v>
      </c>
    </row>
    <row r="14" spans="1:21" ht="15.6" x14ac:dyDescent="0.3">
      <c r="A14" s="208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8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11</v>
      </c>
    </row>
    <row r="16" spans="1:21" ht="15.6" x14ac:dyDescent="0.3">
      <c r="A16" s="208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11</v>
      </c>
    </row>
    <row r="17" spans="1:16" ht="15.6" x14ac:dyDescent="0.3">
      <c r="A17" s="208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11</v>
      </c>
    </row>
    <row r="18" spans="1:16" ht="15.6" x14ac:dyDescent="0.3">
      <c r="A18" s="208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11</v>
      </c>
    </row>
    <row r="19" spans="1:16" ht="15.6" x14ac:dyDescent="0.3">
      <c r="A19" s="208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11</v>
      </c>
    </row>
    <row r="20" spans="1:16" ht="15.6" x14ac:dyDescent="0.3">
      <c r="A20" s="208" t="s">
        <v>103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0</v>
      </c>
      <c r="O20" s="13">
        <f t="shared" si="1"/>
        <v>5</v>
      </c>
      <c r="P20" s="13">
        <f t="shared" si="3"/>
        <v>11</v>
      </c>
    </row>
    <row r="21" spans="1:16" ht="15.6" x14ac:dyDescent="0.3">
      <c r="A21" s="208" t="s">
        <v>104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11</v>
      </c>
    </row>
    <row r="22" spans="1:16" ht="15.6" x14ac:dyDescent="0.3">
      <c r="A22" s="208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4</v>
      </c>
      <c r="P22" s="13">
        <f t="shared" si="3"/>
        <v>10</v>
      </c>
    </row>
    <row r="23" spans="1:16" ht="15.6" x14ac:dyDescent="0.3">
      <c r="A23" s="208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11</v>
      </c>
    </row>
    <row r="24" spans="1:16" ht="15.6" x14ac:dyDescent="0.3">
      <c r="A24" s="208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11</v>
      </c>
    </row>
    <row r="25" spans="1:16" ht="15.6" x14ac:dyDescent="0.3">
      <c r="A25" s="208" t="s">
        <v>108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1"/>
        <v>5</v>
      </c>
      <c r="P25" s="13">
        <f t="shared" si="3"/>
        <v>11</v>
      </c>
    </row>
    <row r="26" spans="1:16" ht="15.6" x14ac:dyDescent="0.3">
      <c r="A26" s="208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8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11</v>
      </c>
    </row>
    <row r="28" spans="1:16" ht="15.6" x14ac:dyDescent="0.3">
      <c r="A28" s="208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11</v>
      </c>
    </row>
    <row r="29" spans="1:16" ht="15.6" x14ac:dyDescent="0.3">
      <c r="A29" s="208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11</v>
      </c>
    </row>
    <row r="30" spans="1:16" ht="15.6" x14ac:dyDescent="0.3">
      <c r="A30" s="208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11</v>
      </c>
    </row>
    <row r="31" spans="1:16" ht="15.6" x14ac:dyDescent="0.3">
      <c r="A31" s="208" t="s">
        <v>70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08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8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11</v>
      </c>
    </row>
    <row r="34" spans="1:16" ht="15.6" x14ac:dyDescent="0.3">
      <c r="A34" s="208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1</v>
      </c>
      <c r="N34" s="13">
        <f>IF('12'!$D35&gt;0,1,0)</f>
        <v>0</v>
      </c>
      <c r="O34" s="13">
        <f t="shared" si="1"/>
        <v>3</v>
      </c>
      <c r="P34" s="13">
        <f t="shared" si="3"/>
        <v>9</v>
      </c>
    </row>
    <row r="35" spans="1:16" ht="15.6" x14ac:dyDescent="0.3">
      <c r="A35" s="208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11</v>
      </c>
    </row>
    <row r="36" spans="1:16" ht="15.6" x14ac:dyDescent="0.3">
      <c r="A36" s="208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11</v>
      </c>
    </row>
    <row r="37" spans="1:16" ht="15.6" x14ac:dyDescent="0.3">
      <c r="A37" s="208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1"/>
        <v>5</v>
      </c>
      <c r="P37" s="13">
        <f t="shared" si="3"/>
        <v>11</v>
      </c>
    </row>
    <row r="38" spans="1:16" ht="15.6" x14ac:dyDescent="0.3">
      <c r="A38" s="208" t="s">
        <v>118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1</v>
      </c>
      <c r="H38" s="13">
        <f t="shared" si="0"/>
        <v>5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1</v>
      </c>
      <c r="M38" s="13">
        <f>IF('11'!$D39&gt;0,1,0)</f>
        <v>0</v>
      </c>
      <c r="N38" s="13">
        <f>IF('12'!$D39&gt;0,1,0)</f>
        <v>0</v>
      </c>
      <c r="O38" s="13">
        <f t="shared" si="1"/>
        <v>4</v>
      </c>
      <c r="P38" s="13">
        <f t="shared" si="3"/>
        <v>9</v>
      </c>
    </row>
    <row r="39" spans="1:16" ht="15.6" x14ac:dyDescent="0.3">
      <c r="A39" s="208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si="1"/>
        <v>5</v>
      </c>
      <c r="P39" s="13">
        <f t="shared" ref="P39:P44" si="4">O39+H39</f>
        <v>11</v>
      </c>
    </row>
    <row r="40" spans="1:16" ht="15.6" x14ac:dyDescent="0.3">
      <c r="A40" s="208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1"/>
        <v>5</v>
      </c>
      <c r="P40" s="13">
        <f t="shared" si="4"/>
        <v>11</v>
      </c>
    </row>
    <row r="41" spans="1:16" ht="15.6" x14ac:dyDescent="0.3">
      <c r="A41" s="208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1"/>
        <v>5</v>
      </c>
      <c r="P41" s="13">
        <f t="shared" si="4"/>
        <v>11</v>
      </c>
    </row>
    <row r="42" spans="1:16" ht="15.6" x14ac:dyDescent="0.3">
      <c r="A42" s="208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4"/>
        <v>11</v>
      </c>
    </row>
    <row r="43" spans="1:16" ht="15.6" x14ac:dyDescent="0.3">
      <c r="A43" s="208" t="s">
        <v>123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1</v>
      </c>
      <c r="H43" s="13">
        <f t="shared" si="0"/>
        <v>3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0</v>
      </c>
      <c r="O43" s="13">
        <f t="shared" si="1"/>
        <v>5</v>
      </c>
      <c r="P43" s="13">
        <f t="shared" si="4"/>
        <v>8</v>
      </c>
    </row>
    <row r="44" spans="1:16" ht="15.6" x14ac:dyDescent="0.3">
      <c r="A44" s="208" t="s">
        <v>124</v>
      </c>
      <c r="B44" s="13">
        <f>IF('Wettkampf 1'!D45&gt;0,1,0)</f>
        <v>1</v>
      </c>
      <c r="C44" s="13">
        <f>IF('2'!$D45&gt;0,1,0)</f>
        <v>0</v>
      </c>
      <c r="D44" s="13">
        <f>IF('3'!$D45&gt;0,1,0)</f>
        <v>1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0"/>
        <v>5</v>
      </c>
      <c r="I44" s="13">
        <f>IF('7'!$D45&gt;0,1,0)</f>
        <v>1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1</v>
      </c>
      <c r="P44" s="13">
        <f t="shared" si="4"/>
        <v>6</v>
      </c>
    </row>
    <row r="45" spans="1:16" s="17" customFormat="1" x14ac:dyDescent="0.3">
      <c r="B45" s="17">
        <f>SUM(B9:B44)</f>
        <v>31</v>
      </c>
      <c r="C45" s="17">
        <f t="shared" ref="C45:G45" si="5">SUM(C9:C44)</f>
        <v>29</v>
      </c>
      <c r="D45" s="17">
        <f t="shared" si="5"/>
        <v>31</v>
      </c>
      <c r="E45" s="17">
        <f t="shared" si="5"/>
        <v>31</v>
      </c>
      <c r="F45" s="17">
        <f t="shared" si="5"/>
        <v>31</v>
      </c>
      <c r="G45" s="17">
        <f t="shared" si="5"/>
        <v>32</v>
      </c>
      <c r="H45" s="17">
        <f>SUM(H9:H44)</f>
        <v>185</v>
      </c>
      <c r="I45" s="17">
        <f>SUM(I9:I44)</f>
        <v>32</v>
      </c>
      <c r="J45" s="17">
        <f t="shared" ref="J45:N45" si="6">SUM(J9:J44)</f>
        <v>31</v>
      </c>
      <c r="K45" s="17">
        <f t="shared" si="6"/>
        <v>29</v>
      </c>
      <c r="L45" s="17">
        <f t="shared" si="6"/>
        <v>30</v>
      </c>
      <c r="M45" s="17">
        <f t="shared" si="6"/>
        <v>30</v>
      </c>
      <c r="N45" s="17">
        <f t="shared" si="6"/>
        <v>0</v>
      </c>
      <c r="O45" s="17">
        <f>SUM(O9:O44)</f>
        <v>152</v>
      </c>
      <c r="P45" s="17">
        <f>SUM(P9:P44)</f>
        <v>337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8" t="s">
        <v>88</v>
      </c>
      <c r="C2" s="7">
        <f>VLOOKUP($B$2:$B$7,'Wettkampf 1'!$B$2:$D$7,3,FALSE)</f>
        <v>952.2</v>
      </c>
      <c r="D2" s="5">
        <f>VLOOKUP($B$2:$B$7,'2'!$B$2:$D$7,3,FALSE)</f>
        <v>948</v>
      </c>
      <c r="E2" s="5">
        <f>VLOOKUP($B$2:$B$7,'3'!$B$2:$D$7,3,FALSE)</f>
        <v>943.7</v>
      </c>
      <c r="F2" s="5">
        <f>VLOOKUP($B$2:$B$7,'4'!$B$2:$D$7,3,FALSE)</f>
        <v>953.30000000000007</v>
      </c>
      <c r="G2" s="5">
        <f>VLOOKUP($B$2:$B$7,'5'!$B$2:$D$7,3,FALSE)</f>
        <v>945.89999999999986</v>
      </c>
      <c r="H2" s="5">
        <f>VLOOKUP($B$2:$B$7,'6'!$B$2:$D$7,3,FALSE)</f>
        <v>949</v>
      </c>
      <c r="I2" s="5">
        <f>IF(Formelhilfe!H2 &gt; 0,J2/Formelhilfe!H2,0)</f>
        <v>948.68333333333339</v>
      </c>
      <c r="J2" s="5">
        <f>SUM(C2:H2)</f>
        <v>5692.1</v>
      </c>
      <c r="K2" s="5">
        <f>VLOOKUP($B$2:$B$7,'7'!$B$2:$D$7,3,FALSE)</f>
        <v>947.50000000000011</v>
      </c>
      <c r="L2" s="5">
        <f>VLOOKUP($B$2:$B$7,'8'!$B$2:$D$7,3,FALSE)</f>
        <v>941.69999999999993</v>
      </c>
      <c r="M2" s="5">
        <f>VLOOKUP($B$2:$B$7,'9'!$B$2:$D$7,3,FALSE)</f>
        <v>948.19999999999993</v>
      </c>
      <c r="N2" s="5">
        <f>VLOOKUP($B$2:$B$7,'10'!$B$2:$D$7,3,FALSE)</f>
        <v>952.3</v>
      </c>
      <c r="O2" s="5">
        <f>VLOOKUP($B$2:$B$7,'11'!$B$2:$D$7,3,FALSE)</f>
        <v>949.4</v>
      </c>
      <c r="P2" s="5">
        <f>VLOOKUP($B$2:$B$7,'12'!$B$2:$D$7,3,FALSE)</f>
        <v>0</v>
      </c>
      <c r="Q2" s="5">
        <f>IF(Formelhilfe!O2&gt;0,R2/Formelhilfe!O2,0)</f>
        <v>947.81999999999994</v>
      </c>
      <c r="R2" s="5">
        <f>SUM(K2:P2)</f>
        <v>4739.0999999999995</v>
      </c>
      <c r="S2" s="5">
        <f>IF(Formelhilfe!P2&gt;0,T2/Formelhilfe!P2,0)</f>
        <v>948.29090909090894</v>
      </c>
      <c r="T2" s="6">
        <f>SUM(C2:H2,K2:P2)</f>
        <v>10431.199999999999</v>
      </c>
    </row>
    <row r="3" spans="1:20" ht="23.25" customHeight="1" x14ac:dyDescent="0.35">
      <c r="A3" s="12"/>
      <c r="B3" s="208" t="s">
        <v>86</v>
      </c>
      <c r="C3" s="7">
        <f>VLOOKUP($B$2:$B$7,'Wettkampf 1'!$B$2:$D$7,3,FALSE)</f>
        <v>948.1</v>
      </c>
      <c r="D3" s="5">
        <f>VLOOKUP($B$2:$B$7,'2'!$B$2:$D$7,3,FALSE)</f>
        <v>944.10000000000014</v>
      </c>
      <c r="E3" s="5">
        <f>VLOOKUP($B$2:$B$7,'3'!$B$2:$D$7,3,FALSE)</f>
        <v>949.9</v>
      </c>
      <c r="F3" s="5">
        <f>VLOOKUP($B$2:$B$7,'4'!$B$2:$D$7,3,FALSE)</f>
        <v>948.5</v>
      </c>
      <c r="G3" s="5">
        <f>VLOOKUP($B$2:$B$7,'5'!$B$2:$D$7,3,FALSE)</f>
        <v>947.09999999999991</v>
      </c>
      <c r="H3" s="5">
        <f>VLOOKUP($B$2:$B$7,'6'!$B$2:$D$7,3,FALSE)</f>
        <v>943.1</v>
      </c>
      <c r="I3" s="5">
        <f>IF(Formelhilfe!H3 &gt; 0,J3/Formelhilfe!H3,0)</f>
        <v>946.80000000000018</v>
      </c>
      <c r="J3" s="5">
        <f>SUM(C3:H3)</f>
        <v>5680.8000000000011</v>
      </c>
      <c r="K3" s="5">
        <f>VLOOKUP($B$2:$B$7,'7'!$B$2:$D$7,3,FALSE)</f>
        <v>948.6</v>
      </c>
      <c r="L3" s="5">
        <f>VLOOKUP($B$2:$B$7,'8'!$B$2:$D$7,3,FALSE)</f>
        <v>941.8</v>
      </c>
      <c r="M3" s="5">
        <f>VLOOKUP($B$2:$B$7,'9'!$B$2:$D$7,3,FALSE)</f>
        <v>947.40000000000009</v>
      </c>
      <c r="N3" s="5">
        <f>VLOOKUP($B$2:$B$7,'10'!$B$2:$D$7,3,FALSE)</f>
        <v>946.5</v>
      </c>
      <c r="O3" s="5">
        <f>VLOOKUP($B$2:$B$7,'11'!$B$2:$D$7,3,FALSE)</f>
        <v>948.6</v>
      </c>
      <c r="P3" s="5">
        <f>VLOOKUP($B$2:$B$7,'12'!$B$2:$D$7,3,FALSE)</f>
        <v>0</v>
      </c>
      <c r="Q3" s="5">
        <f>IF(Formelhilfe!O3&gt;0,R3/Formelhilfe!O3,0)</f>
        <v>946.58000000000015</v>
      </c>
      <c r="R3" s="5">
        <f>SUM(K3:P3)</f>
        <v>4732.9000000000005</v>
      </c>
      <c r="S3" s="5">
        <f>IF(Formelhilfe!P3&gt;0,T3/Formelhilfe!P3,0)</f>
        <v>946.70000000000027</v>
      </c>
      <c r="T3" s="6">
        <f>SUM(C3:H3,K3:P3)</f>
        <v>10413.700000000003</v>
      </c>
    </row>
    <row r="4" spans="1:20" ht="23.25" customHeight="1" x14ac:dyDescent="0.35">
      <c r="A4" s="12"/>
      <c r="B4" s="208" t="s">
        <v>87</v>
      </c>
      <c r="C4" s="7">
        <f>VLOOKUP($B$2:$B$7,'Wettkampf 1'!$B$2:$D$7,3,FALSE)</f>
        <v>937.40000000000009</v>
      </c>
      <c r="D4" s="5">
        <f>VLOOKUP($B$2:$B$7,'2'!$B$2:$D$7,3,FALSE)</f>
        <v>936.40000000000009</v>
      </c>
      <c r="E4" s="5">
        <f>VLOOKUP($B$2:$B$7,'3'!$B$2:$D$7,3,FALSE)</f>
        <v>944.8</v>
      </c>
      <c r="F4" s="5">
        <f>VLOOKUP($B$2:$B$7,'4'!$B$2:$D$7,3,FALSE)</f>
        <v>945.19999999999993</v>
      </c>
      <c r="G4" s="5">
        <f>VLOOKUP($B$2:$B$7,'5'!$B$2:$D$7,3,FALSE)</f>
        <v>939.90000000000009</v>
      </c>
      <c r="H4" s="5">
        <f>VLOOKUP($B$2:$B$7,'6'!$B$2:$D$7,3,FALSE)</f>
        <v>944.80000000000007</v>
      </c>
      <c r="I4" s="5">
        <f>IF(Formelhilfe!H7 &gt; 0,J4/Formelhilfe!H7,0)</f>
        <v>941.41666666666686</v>
      </c>
      <c r="J4" s="5">
        <f>SUM(C4:H4)</f>
        <v>5648.5000000000009</v>
      </c>
      <c r="K4" s="5">
        <f>VLOOKUP($B$2:$B$7,'7'!$B$2:$D$7,3,FALSE)</f>
        <v>941</v>
      </c>
      <c r="L4" s="5">
        <f>VLOOKUP($B$2:$B$7,'8'!$B$2:$D$7,3,FALSE)</f>
        <v>944.1</v>
      </c>
      <c r="M4" s="5">
        <f>VLOOKUP($B$2:$B$7,'9'!$B$2:$D$7,3,FALSE)</f>
        <v>950.8</v>
      </c>
      <c r="N4" s="5">
        <f>VLOOKUP($B$2:$B$7,'10'!$B$2:$D$7,3,FALSE)</f>
        <v>945.9</v>
      </c>
      <c r="O4" s="5">
        <f>VLOOKUP($B$2:$B$7,'11'!$B$2:$D$7,3,FALSE)</f>
        <v>947.7</v>
      </c>
      <c r="P4" s="5">
        <f>VLOOKUP($B$2:$B$7,'12'!$B$2:$D$7,3,FALSE)</f>
        <v>0</v>
      </c>
      <c r="Q4" s="5">
        <f>IF(Formelhilfe!O7&gt;0,R4/Formelhilfe!O7,0)</f>
        <v>945.9</v>
      </c>
      <c r="R4" s="5">
        <f>SUM(K4:P4)</f>
        <v>4729.5</v>
      </c>
      <c r="S4" s="5">
        <f>IF(Formelhilfe!P7&gt;0,T4/Formelhilfe!P7,0)</f>
        <v>943.45454545454561</v>
      </c>
      <c r="T4" s="6">
        <f>SUM(C4:H4,K4:P4)</f>
        <v>10378.000000000002</v>
      </c>
    </row>
    <row r="5" spans="1:20" ht="23.25" customHeight="1" x14ac:dyDescent="0.35">
      <c r="A5" s="12"/>
      <c r="B5" s="208" t="s">
        <v>90</v>
      </c>
      <c r="C5" s="7">
        <f>VLOOKUP($B$2:$B$7,'Wettkampf 1'!$B$2:$D$7,3,FALSE)</f>
        <v>946.3</v>
      </c>
      <c r="D5" s="5">
        <f>VLOOKUP($B$2:$B$7,'2'!$B$2:$D$7,3,FALSE)</f>
        <v>940.80000000000007</v>
      </c>
      <c r="E5" s="5">
        <f>VLOOKUP($B$2:$B$7,'3'!$B$2:$D$7,3,FALSE)</f>
        <v>944.9</v>
      </c>
      <c r="F5" s="5">
        <f>VLOOKUP($B$2:$B$7,'4'!$B$2:$D$7,3,FALSE)</f>
        <v>940.3</v>
      </c>
      <c r="G5" s="5">
        <f>VLOOKUP($B$2:$B$7,'5'!$B$2:$D$7,3,FALSE)</f>
        <v>944.69999999999993</v>
      </c>
      <c r="H5" s="5">
        <f>VLOOKUP($B$2:$B$7,'6'!$B$2:$D$7,3,FALSE)</f>
        <v>945.30000000000007</v>
      </c>
      <c r="I5" s="5">
        <f>IF(Formelhilfe!H6 &gt; 0,J5/Formelhilfe!H6,0)</f>
        <v>943.7166666666667</v>
      </c>
      <c r="J5" s="5">
        <f>SUM(C5:H5)</f>
        <v>5662.3</v>
      </c>
      <c r="K5" s="5">
        <f>VLOOKUP($B$2:$B$7,'7'!$B$2:$D$7,3,FALSE)</f>
        <v>939.9</v>
      </c>
      <c r="L5" s="5">
        <f>VLOOKUP($B$2:$B$7,'8'!$B$2:$D$7,3,FALSE)</f>
        <v>942.90000000000009</v>
      </c>
      <c r="M5" s="5">
        <f>VLOOKUP($B$2:$B$7,'9'!$B$2:$D$7,3,FALSE)</f>
        <v>941.2</v>
      </c>
      <c r="N5" s="5">
        <f>VLOOKUP($B$2:$B$7,'10'!$B$2:$D$7,3,FALSE)</f>
        <v>945.5</v>
      </c>
      <c r="O5" s="5">
        <f>VLOOKUP($B$2:$B$7,'11'!$B$2:$D$7,3,FALSE)</f>
        <v>941.2</v>
      </c>
      <c r="P5" s="5">
        <f>VLOOKUP($B$2:$B$7,'12'!$B$2:$D$7,3,FALSE)</f>
        <v>0</v>
      </c>
      <c r="Q5" s="5">
        <f>IF(Formelhilfe!O6&gt;0,R5/Formelhilfe!O6,0)</f>
        <v>942.14</v>
      </c>
      <c r="R5" s="5">
        <f>SUM(K5:P5)</f>
        <v>4710.7</v>
      </c>
      <c r="S5" s="5">
        <f>IF(Formelhilfe!P6&gt;0,T5/Formelhilfe!P6,0)</f>
        <v>943.00000000000011</v>
      </c>
      <c r="T5" s="6">
        <f>SUM(C5:H5,K5:P5)</f>
        <v>10373.000000000002</v>
      </c>
    </row>
    <row r="6" spans="1:20" ht="23.25" customHeight="1" x14ac:dyDescent="0.35">
      <c r="A6" s="12"/>
      <c r="B6" s="208" t="s">
        <v>89</v>
      </c>
      <c r="C6" s="7">
        <f>VLOOKUP($B$2:$B$7,'Wettkampf 1'!$B$2:$D$7,3,FALSE)</f>
        <v>939.4</v>
      </c>
      <c r="D6" s="5">
        <f>VLOOKUP($B$2:$B$7,'2'!$B$2:$D$7,3,FALSE)</f>
        <v>941.3</v>
      </c>
      <c r="E6" s="5">
        <f>VLOOKUP($B$2:$B$7,'3'!$B$2:$D$7,3,FALSE)</f>
        <v>942</v>
      </c>
      <c r="F6" s="5">
        <f>VLOOKUP($B$2:$B$7,'4'!$B$2:$D$7,3,FALSE)</f>
        <v>939.09999999999991</v>
      </c>
      <c r="G6" s="5">
        <f>VLOOKUP($B$2:$B$7,'5'!$B$2:$D$7,3,FALSE)</f>
        <v>944.8</v>
      </c>
      <c r="H6" s="5">
        <f>VLOOKUP($B$2:$B$7,'6'!$B$2:$D$7,3,FALSE)</f>
        <v>947.1</v>
      </c>
      <c r="I6" s="5">
        <f>IF(Formelhilfe!H5 &gt; 0,J6/Formelhilfe!H5,0)</f>
        <v>942.2833333333333</v>
      </c>
      <c r="J6" s="5">
        <f>SUM(C6:H6)</f>
        <v>5653.7</v>
      </c>
      <c r="K6" s="5">
        <f>VLOOKUP($B$2:$B$7,'7'!$B$2:$D$7,3,FALSE)</f>
        <v>947.90000000000009</v>
      </c>
      <c r="L6" s="5">
        <f>VLOOKUP($B$2:$B$7,'8'!$B$2:$D$7,3,FALSE)</f>
        <v>940.9</v>
      </c>
      <c r="M6" s="5">
        <f>VLOOKUP($B$2:$B$7,'9'!$B$2:$D$7,3,FALSE)</f>
        <v>942.6</v>
      </c>
      <c r="N6" s="5">
        <f>VLOOKUP($B$2:$B$7,'10'!$B$2:$D$7,3,FALSE)</f>
        <v>943.2</v>
      </c>
      <c r="O6" s="5">
        <f>VLOOKUP($B$2:$B$7,'11'!$B$2:$D$7,3,FALSE)</f>
        <v>943.6</v>
      </c>
      <c r="P6" s="5">
        <f>VLOOKUP($B$2:$B$7,'12'!$B$2:$D$7,3,FALSE)</f>
        <v>0</v>
      </c>
      <c r="Q6" s="5">
        <f>IF(Formelhilfe!O5&gt;0,R6/Formelhilfe!O5,0)</f>
        <v>943.6400000000001</v>
      </c>
      <c r="R6" s="5">
        <f>SUM(K6:P6)</f>
        <v>4718.2000000000007</v>
      </c>
      <c r="S6" s="5">
        <f>IF(Formelhilfe!P5&gt;0,T6/Formelhilfe!P5,0)</f>
        <v>942.90000000000009</v>
      </c>
      <c r="T6" s="6">
        <f>SUM(C6:H6,K6:P6)</f>
        <v>10371.900000000001</v>
      </c>
    </row>
    <row r="7" spans="1:20" ht="23.25" customHeight="1" x14ac:dyDescent="0.35">
      <c r="A7" s="12"/>
      <c r="B7" s="208" t="s">
        <v>85</v>
      </c>
      <c r="C7" s="7">
        <f>VLOOKUP($B$2:$B$7,'Wettkampf 1'!$B$2:$D$7,3,FALSE)</f>
        <v>937.80000000000007</v>
      </c>
      <c r="D7" s="5">
        <f>VLOOKUP($B$2:$B$7,'2'!$B$2:$D$7,3,FALSE)</f>
        <v>940.5</v>
      </c>
      <c r="E7" s="5">
        <f>VLOOKUP($B$2:$B$7,'3'!$B$2:$D$7,3,FALSE)</f>
        <v>946.09999999999991</v>
      </c>
      <c r="F7" s="5">
        <f>VLOOKUP($B$2:$B$7,'4'!$B$2:$D$7,3,FALSE)</f>
        <v>945.7</v>
      </c>
      <c r="G7" s="5">
        <f>VLOOKUP($B$2:$B$7,'5'!$B$2:$D$7,3,FALSE)</f>
        <v>943.7</v>
      </c>
      <c r="H7" s="5">
        <f>VLOOKUP($B$2:$B$7,'6'!$B$2:$D$7,3,FALSE)</f>
        <v>941.4</v>
      </c>
      <c r="I7" s="5">
        <f>IF(Formelhilfe!H4 &gt; 0,J7/Formelhilfe!H4,0)</f>
        <v>942.5333333333333</v>
      </c>
      <c r="J7" s="5">
        <f>SUM(C7:H7)</f>
        <v>5655.2</v>
      </c>
      <c r="K7" s="5">
        <f>VLOOKUP($B$2:$B$7,'7'!$B$2:$D$7,3,FALSE)</f>
        <v>942.8</v>
      </c>
      <c r="L7" s="5">
        <f>VLOOKUP($B$2:$B$7,'8'!$B$2:$D$7,3,FALSE)</f>
        <v>938.9</v>
      </c>
      <c r="M7" s="5">
        <f>VLOOKUP($B$2:$B$7,'9'!$B$2:$D$7,3,FALSE)</f>
        <v>941.09999999999991</v>
      </c>
      <c r="N7" s="5">
        <f>VLOOKUP($B$2:$B$7,'10'!$B$2:$D$7,3,FALSE)</f>
        <v>943.3</v>
      </c>
      <c r="O7" s="5">
        <f>VLOOKUP($B$2:$B$7,'11'!$B$2:$D$7,3,FALSE)</f>
        <v>943.3</v>
      </c>
      <c r="P7" s="5">
        <f>VLOOKUP($B$2:$B$7,'12'!$B$2:$D$7,3,FALSE)</f>
        <v>0</v>
      </c>
      <c r="Q7" s="5">
        <f>IF(Formelhilfe!O4&gt;0,R7/Formelhilfe!O4,0)</f>
        <v>941.87999999999988</v>
      </c>
      <c r="R7" s="5">
        <f>SUM(K7:P7)</f>
        <v>4709.3999999999996</v>
      </c>
      <c r="S7" s="5">
        <f>IF(Formelhilfe!P4&gt;0,T7/Formelhilfe!P4,0)</f>
        <v>942.23636363636354</v>
      </c>
      <c r="T7" s="6">
        <f>SUM(C7:H7,K7:P7)</f>
        <v>10364.599999999999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0" t="str">
        <f>Übersicht!D4</f>
        <v>Börger</v>
      </c>
      <c r="Z1" s="190"/>
    </row>
    <row r="2" spans="1:29" ht="15" customHeight="1" x14ac:dyDescent="0.3">
      <c r="A2" s="93">
        <v>1</v>
      </c>
      <c r="B2" s="111" t="s">
        <v>85</v>
      </c>
      <c r="D2" s="105">
        <f>G46</f>
        <v>937.80000000000007</v>
      </c>
      <c r="E2" s="110" t="str">
        <f>IF(H46&gt;4,"Es sind zu viele Schützen in Wertung!"," ")</f>
        <v xml:space="preserve"> </v>
      </c>
      <c r="X2" s="109" t="s">
        <v>31</v>
      </c>
      <c r="Y2" s="191" t="str">
        <f>Übersicht!D3</f>
        <v>25.08.</v>
      </c>
      <c r="Z2" s="190"/>
    </row>
    <row r="3" spans="1:29" ht="15" customHeight="1" x14ac:dyDescent="0.3">
      <c r="A3" s="93">
        <v>2</v>
      </c>
      <c r="B3" s="111" t="s">
        <v>86</v>
      </c>
      <c r="D3" s="105">
        <f>I46</f>
        <v>948.1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87</v>
      </c>
      <c r="D4" s="105">
        <f>K46</f>
        <v>937.40000000000009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88</v>
      </c>
      <c r="D5" s="105">
        <f>M46</f>
        <v>952.2</v>
      </c>
      <c r="E5" s="110" t="str">
        <f>IF(N46&gt;4,"Es sind zu viele Schützen in Wertung!"," ")</f>
        <v xml:space="preserve"> </v>
      </c>
      <c r="W5" s="103"/>
      <c r="X5" s="107" t="s">
        <v>45</v>
      </c>
      <c r="Y5" s="192" t="s">
        <v>91</v>
      </c>
      <c r="Z5" s="193"/>
      <c r="AA5" s="103"/>
    </row>
    <row r="6" spans="1:29" ht="15" customHeight="1" x14ac:dyDescent="0.3">
      <c r="A6" s="93">
        <v>5</v>
      </c>
      <c r="B6" s="111" t="s">
        <v>89</v>
      </c>
      <c r="D6" s="105">
        <f>O46</f>
        <v>939.4</v>
      </c>
      <c r="E6" s="110" t="str">
        <f>IF(P46&gt;4,"Es sind zu viele Schützen in Wertung!"," ")</f>
        <v xml:space="preserve"> </v>
      </c>
      <c r="W6" s="103"/>
      <c r="X6" s="107" t="s">
        <v>44</v>
      </c>
      <c r="Y6" s="192" t="s">
        <v>92</v>
      </c>
      <c r="Z6" s="193"/>
      <c r="AA6" s="103"/>
    </row>
    <row r="7" spans="1:29" ht="15" customHeight="1" x14ac:dyDescent="0.3">
      <c r="A7" s="93">
        <v>6</v>
      </c>
      <c r="B7" s="111" t="s">
        <v>90</v>
      </c>
      <c r="D7" s="105">
        <f>Q46</f>
        <v>946.3</v>
      </c>
      <c r="E7" s="110" t="str">
        <f>IF(R46&gt;4,"Es sind zu viele Schützen in Wertung!"," ")</f>
        <v xml:space="preserve"> </v>
      </c>
      <c r="W7" s="103"/>
      <c r="X7" s="109" t="s">
        <v>51</v>
      </c>
      <c r="Y7" s="192" t="s">
        <v>91</v>
      </c>
      <c r="Z7" s="19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7" t="s">
        <v>32</v>
      </c>
      <c r="X9" s="188"/>
      <c r="Y9" s="188"/>
      <c r="Z9" s="189"/>
    </row>
    <row r="10" spans="1:29" ht="12.9" customHeight="1" x14ac:dyDescent="0.3">
      <c r="A10" s="93">
        <v>1</v>
      </c>
      <c r="B10" s="151" t="s">
        <v>93</v>
      </c>
      <c r="C10" s="150" t="s">
        <v>85</v>
      </c>
      <c r="D10" s="150">
        <v>314.60000000000002</v>
      </c>
      <c r="E10" s="149"/>
      <c r="F10" s="67">
        <f>IF(E10="x","0",D10)</f>
        <v>314.60000000000002</v>
      </c>
      <c r="G10" s="67">
        <f>IF(C10=$B$2,F10,0)</f>
        <v>314.60000000000002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94</v>
      </c>
      <c r="C11" s="150" t="s">
        <v>85</v>
      </c>
      <c r="D11" s="150">
        <v>310.39999999999998</v>
      </c>
      <c r="E11" s="149"/>
      <c r="F11" s="67">
        <f t="shared" ref="F11:F45" si="0">IF(E11="x","0",D11)</f>
        <v>310.39999999999998</v>
      </c>
      <c r="G11" s="67">
        <f t="shared" ref="G11:G45" si="1">IF(C11=$B$2,F11,0)</f>
        <v>310.39999999999998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91</v>
      </c>
      <c r="C12" s="150" t="s">
        <v>85</v>
      </c>
      <c r="D12" s="150">
        <v>312.60000000000002</v>
      </c>
      <c r="E12" s="149"/>
      <c r="F12" s="67">
        <f t="shared" si="0"/>
        <v>312.60000000000002</v>
      </c>
      <c r="G12" s="67">
        <f t="shared" si="1"/>
        <v>312.60000000000002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95</v>
      </c>
      <c r="C13" s="150" t="s">
        <v>85</v>
      </c>
      <c r="D13" s="150">
        <v>310.60000000000002</v>
      </c>
      <c r="E13" s="149"/>
      <c r="F13" s="67">
        <f t="shared" si="0"/>
        <v>310.60000000000002</v>
      </c>
      <c r="G13" s="67">
        <f t="shared" si="1"/>
        <v>310.60000000000002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132</v>
      </c>
      <c r="C14" s="150" t="s">
        <v>85</v>
      </c>
      <c r="D14" s="150"/>
      <c r="E14" s="149" t="s">
        <v>96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85</v>
      </c>
      <c r="D15" s="150"/>
      <c r="E15" s="149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97</v>
      </c>
      <c r="C16" s="150" t="s">
        <v>86</v>
      </c>
      <c r="D16" s="150">
        <v>316.39999999999998</v>
      </c>
      <c r="E16" s="149"/>
      <c r="F16" s="67">
        <f t="shared" si="0"/>
        <v>316.39999999999998</v>
      </c>
      <c r="G16" s="67">
        <f t="shared" si="1"/>
        <v>0</v>
      </c>
      <c r="H16" s="67">
        <f t="shared" si="2"/>
        <v>0</v>
      </c>
      <c r="I16" s="67">
        <f t="shared" si="3"/>
        <v>316.39999999999998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98</v>
      </c>
      <c r="C17" s="150" t="s">
        <v>86</v>
      </c>
      <c r="D17" s="150">
        <v>317.3</v>
      </c>
      <c r="E17" s="149"/>
      <c r="F17" s="67">
        <f t="shared" si="0"/>
        <v>317.3</v>
      </c>
      <c r="G17" s="67">
        <f t="shared" si="1"/>
        <v>0</v>
      </c>
      <c r="H17" s="67">
        <f t="shared" si="2"/>
        <v>0</v>
      </c>
      <c r="I17" s="67">
        <f t="shared" si="3"/>
        <v>317.3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99</v>
      </c>
      <c r="C18" s="150" t="s">
        <v>86</v>
      </c>
      <c r="D18" s="150">
        <v>307.89999999999998</v>
      </c>
      <c r="E18" s="149" t="s">
        <v>100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101</v>
      </c>
      <c r="C19" s="150" t="s">
        <v>86</v>
      </c>
      <c r="D19" s="150">
        <v>310.89999999999998</v>
      </c>
      <c r="E19" s="149" t="s">
        <v>100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102</v>
      </c>
      <c r="C20" s="150" t="s">
        <v>86</v>
      </c>
      <c r="D20" s="150">
        <v>314.39999999999998</v>
      </c>
      <c r="E20" s="149"/>
      <c r="F20" s="67">
        <f t="shared" si="0"/>
        <v>314.39999999999998</v>
      </c>
      <c r="G20" s="67">
        <f t="shared" si="1"/>
        <v>0</v>
      </c>
      <c r="H20" s="67">
        <f t="shared" si="2"/>
        <v>0</v>
      </c>
      <c r="I20" s="67">
        <f t="shared" si="3"/>
        <v>314.39999999999998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103</v>
      </c>
      <c r="C21" s="150" t="s">
        <v>86</v>
      </c>
      <c r="D21" s="150">
        <v>313.10000000000002</v>
      </c>
      <c r="E21" s="149"/>
      <c r="F21" s="67">
        <f t="shared" si="0"/>
        <v>313.10000000000002</v>
      </c>
      <c r="G21" s="67">
        <f t="shared" si="1"/>
        <v>0</v>
      </c>
      <c r="H21" s="67">
        <f t="shared" si="2"/>
        <v>0</v>
      </c>
      <c r="I21" s="67">
        <f t="shared" si="3"/>
        <v>313.10000000000002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104</v>
      </c>
      <c r="C22" s="150" t="s">
        <v>87</v>
      </c>
      <c r="D22" s="150">
        <v>314.8</v>
      </c>
      <c r="E22" s="150"/>
      <c r="F22" s="67">
        <f t="shared" si="0"/>
        <v>314.8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314.8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105</v>
      </c>
      <c r="C23" s="150" t="s">
        <v>87</v>
      </c>
      <c r="D23" s="150">
        <v>313.10000000000002</v>
      </c>
      <c r="E23" s="149"/>
      <c r="F23" s="67">
        <f t="shared" si="0"/>
        <v>313.10000000000002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313.10000000000002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106</v>
      </c>
      <c r="C24" s="150" t="s">
        <v>87</v>
      </c>
      <c r="D24" s="150">
        <v>307.8</v>
      </c>
      <c r="E24" s="149"/>
      <c r="F24" s="67">
        <f t="shared" si="0"/>
        <v>307.8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107</v>
      </c>
      <c r="C25" s="150" t="s">
        <v>87</v>
      </c>
      <c r="D25" s="150">
        <v>309.5</v>
      </c>
      <c r="E25" s="149"/>
      <c r="F25" s="67">
        <f t="shared" si="0"/>
        <v>309.5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108</v>
      </c>
      <c r="C26" s="150" t="s">
        <v>87</v>
      </c>
      <c r="D26" s="150">
        <v>310.5</v>
      </c>
      <c r="E26" s="149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87</v>
      </c>
      <c r="D27" s="150"/>
      <c r="E27" s="149" t="s">
        <v>96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88</v>
      </c>
      <c r="D28" s="150">
        <v>317.89999999999998</v>
      </c>
      <c r="E28" s="149"/>
      <c r="F28" s="67">
        <f t="shared" si="0"/>
        <v>317.89999999999998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317.89999999999998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88</v>
      </c>
      <c r="D29" s="150">
        <v>318.5</v>
      </c>
      <c r="E29" s="149"/>
      <c r="F29" s="67">
        <f t="shared" si="0"/>
        <v>318.5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318.5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88</v>
      </c>
      <c r="D30" s="150">
        <v>310.2</v>
      </c>
      <c r="E30" s="149"/>
      <c r="F30" s="67">
        <f t="shared" si="0"/>
        <v>310.2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88</v>
      </c>
      <c r="D31" s="150">
        <v>315.8</v>
      </c>
      <c r="E31" s="149"/>
      <c r="F31" s="67">
        <f t="shared" si="0"/>
        <v>315.8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315.8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70</v>
      </c>
      <c r="C32" s="150" t="s">
        <v>88</v>
      </c>
      <c r="D32" s="150"/>
      <c r="E32" s="149" t="s">
        <v>96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88</v>
      </c>
      <c r="D33" s="150"/>
      <c r="E33" s="149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113</v>
      </c>
      <c r="C34" s="150" t="s">
        <v>89</v>
      </c>
      <c r="D34" s="150">
        <v>314.60000000000002</v>
      </c>
      <c r="E34" s="149"/>
      <c r="F34" s="67">
        <f t="shared" si="0"/>
        <v>314.60000000000002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114</v>
      </c>
      <c r="C35" s="150" t="s">
        <v>89</v>
      </c>
      <c r="D35" s="150">
        <v>306</v>
      </c>
      <c r="E35" s="149" t="s">
        <v>96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115</v>
      </c>
      <c r="C36" s="150" t="s">
        <v>89</v>
      </c>
      <c r="D36" s="150">
        <v>309.39999999999998</v>
      </c>
      <c r="E36" s="149"/>
      <c r="F36" s="67">
        <f t="shared" si="0"/>
        <v>309.39999999999998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116</v>
      </c>
      <c r="C37" s="150" t="s">
        <v>89</v>
      </c>
      <c r="D37" s="150">
        <v>312.39999999999998</v>
      </c>
      <c r="E37" s="149"/>
      <c r="F37" s="67">
        <f t="shared" si="0"/>
        <v>312.39999999999998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312.39999999999998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89</v>
      </c>
      <c r="D38" s="150">
        <v>312.39999999999998</v>
      </c>
      <c r="E38" s="149"/>
      <c r="F38" s="67">
        <f t="shared" si="0"/>
        <v>312.39999999999998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312.39999999999998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118</v>
      </c>
      <c r="C39" s="150" t="s">
        <v>90</v>
      </c>
      <c r="D39" s="150">
        <v>301.5</v>
      </c>
      <c r="E39" s="149" t="s">
        <v>96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 t="str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90</v>
      </c>
      <c r="D40" s="150">
        <v>314.5</v>
      </c>
      <c r="E40" s="149"/>
      <c r="F40" s="67">
        <f t="shared" si="0"/>
        <v>314.5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314.5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120</v>
      </c>
      <c r="C41" s="150" t="s">
        <v>90</v>
      </c>
      <c r="D41" s="150">
        <v>316</v>
      </c>
      <c r="E41" s="149"/>
      <c r="F41" s="67">
        <f t="shared" si="0"/>
        <v>316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121</v>
      </c>
      <c r="C42" s="150" t="s">
        <v>90</v>
      </c>
      <c r="D42" s="150">
        <v>310.89999999999998</v>
      </c>
      <c r="E42" s="149"/>
      <c r="F42" s="67">
        <f t="shared" si="0"/>
        <v>310.89999999999998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310.89999999999998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122</v>
      </c>
      <c r="C43" s="150" t="s">
        <v>90</v>
      </c>
      <c r="D43" s="150">
        <v>315.8</v>
      </c>
      <c r="E43" s="149"/>
      <c r="F43" s="67">
        <f t="shared" si="0"/>
        <v>315.8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315.8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123</v>
      </c>
      <c r="C44" s="150" t="s">
        <v>90</v>
      </c>
      <c r="D44" s="150">
        <v>311.7</v>
      </c>
      <c r="E44" s="149" t="s">
        <v>96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124</v>
      </c>
      <c r="C45" s="150" t="s">
        <v>90</v>
      </c>
      <c r="D45" s="150">
        <v>310.2</v>
      </c>
      <c r="E45" s="149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937.80000000000007</v>
      </c>
      <c r="H46" s="67">
        <f>SUM(H10:H45)</f>
        <v>4</v>
      </c>
      <c r="I46" s="67">
        <f>LARGE(I10:I45,1)+LARGE(I10:I45,2)+LARGE(I10:I45,3)</f>
        <v>948.1</v>
      </c>
      <c r="J46" s="67">
        <f>SUM(J10:J45)</f>
        <v>4</v>
      </c>
      <c r="K46" s="67">
        <f>LARGE(K10:K45,1)+LARGE(K10:K45,2)+LARGE(K10:K45,3)</f>
        <v>937.40000000000009</v>
      </c>
      <c r="L46" s="67">
        <f>SUM(L10:L45)</f>
        <v>4</v>
      </c>
      <c r="M46" s="67">
        <f>LARGE(M10:M45,1)+LARGE(M10:M45,2)+LARGE(M10:M45,3)</f>
        <v>952.2</v>
      </c>
      <c r="N46" s="67">
        <f>SUM(N10:N45)</f>
        <v>4</v>
      </c>
      <c r="O46" s="67">
        <f>LARGE(O10:O45,1)+LARGE(O10:O45,2)+LARGE(O10:O45,3)</f>
        <v>939.4</v>
      </c>
      <c r="P46" s="67">
        <f>SUM(P10:P45)</f>
        <v>4</v>
      </c>
      <c r="Q46" s="67">
        <f>LARGE(Q10:Q45,1)+LARGE(Q10:Q45,2)+LARGE(Q10:Q45,3)</f>
        <v>946.3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25" sqref="D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Übersicht!E4</f>
        <v>Sögel</v>
      </c>
      <c r="X1" s="194"/>
    </row>
    <row r="2" spans="1:29" x14ac:dyDescent="0.3">
      <c r="A2" s="106">
        <v>1</v>
      </c>
      <c r="B2" s="64" t="str">
        <f>'Wettkampf 1'!B2</f>
        <v>Börger I</v>
      </c>
      <c r="D2" s="73">
        <f>G46</f>
        <v>940.5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Übersicht!E3</f>
        <v>08.09.</v>
      </c>
      <c r="X2" s="194"/>
    </row>
    <row r="3" spans="1:29" x14ac:dyDescent="0.3">
      <c r="A3" s="106">
        <v>2</v>
      </c>
      <c r="B3" s="64" t="str">
        <f>'Wettkampf 1'!B3</f>
        <v>Sögel I</v>
      </c>
      <c r="D3" s="73">
        <f>I46</f>
        <v>944.10000000000014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936.40000000000009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948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125</v>
      </c>
      <c r="X5" s="193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941.3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126</v>
      </c>
      <c r="X6" s="196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940.80000000000007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127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2">
        <v>314.3</v>
      </c>
      <c r="E10" s="153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2">
        <v>313.8</v>
      </c>
      <c r="E11" s="153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2">
        <v>312.39999999999998</v>
      </c>
      <c r="E12" s="15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2">
        <v>312.10000000000002</v>
      </c>
      <c r="E13" s="153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2"/>
      <c r="E14" s="15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2"/>
      <c r="E15" s="15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2">
        <v>314.3</v>
      </c>
      <c r="E16" s="153"/>
      <c r="F16" s="68">
        <f t="shared" si="0"/>
        <v>314.3</v>
      </c>
      <c r="G16" s="69">
        <f t="shared" si="1"/>
        <v>0</v>
      </c>
      <c r="H16" s="69">
        <f t="shared" si="2"/>
        <v>0</v>
      </c>
      <c r="I16" s="69">
        <f t="shared" si="3"/>
        <v>314.3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2">
        <v>316.60000000000002</v>
      </c>
      <c r="E17" s="153"/>
      <c r="F17" s="68">
        <f t="shared" si="0"/>
        <v>316.60000000000002</v>
      </c>
      <c r="G17" s="69">
        <f t="shared" si="1"/>
        <v>0</v>
      </c>
      <c r="H17" s="69">
        <f t="shared" si="2"/>
        <v>0</v>
      </c>
      <c r="I17" s="69">
        <f t="shared" si="3"/>
        <v>316.60000000000002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2">
        <v>313</v>
      </c>
      <c r="E18" s="153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2">
        <v>312</v>
      </c>
      <c r="E19" s="15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2">
        <v>307</v>
      </c>
      <c r="E20" s="153"/>
      <c r="F20" s="68">
        <f t="shared" si="0"/>
        <v>307</v>
      </c>
      <c r="G20" s="69">
        <f t="shared" si="1"/>
        <v>0</v>
      </c>
      <c r="H20" s="69">
        <f t="shared" si="2"/>
        <v>0</v>
      </c>
      <c r="I20" s="69">
        <f t="shared" si="3"/>
        <v>307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2">
        <v>313.2</v>
      </c>
      <c r="E21" s="153"/>
      <c r="F21" s="68">
        <f t="shared" si="0"/>
        <v>313.2</v>
      </c>
      <c r="G21" s="69">
        <f t="shared" si="1"/>
        <v>0</v>
      </c>
      <c r="H21" s="69">
        <f t="shared" si="2"/>
        <v>0</v>
      </c>
      <c r="I21" s="69">
        <f t="shared" si="3"/>
        <v>313.2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2">
        <v>309.2</v>
      </c>
      <c r="E22" s="153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2">
        <v>312.3</v>
      </c>
      <c r="E23" s="153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2">
        <v>314.5</v>
      </c>
      <c r="E24" s="15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2">
        <v>310</v>
      </c>
      <c r="E25" s="153"/>
      <c r="F25" s="68">
        <f t="shared" si="0"/>
        <v>310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2">
        <v>314.10000000000002</v>
      </c>
      <c r="E26" s="153"/>
      <c r="F26" s="68">
        <f t="shared" si="0"/>
        <v>314.10000000000002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2"/>
      <c r="E27" s="15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2">
        <v>316.8</v>
      </c>
      <c r="E28" s="153"/>
      <c r="F28" s="68">
        <f t="shared" si="0"/>
        <v>316.8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2">
        <v>316.8</v>
      </c>
      <c r="E29" s="153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2">
        <v>314.2</v>
      </c>
      <c r="E30" s="153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2">
        <v>314.39999999999998</v>
      </c>
      <c r="E31" s="153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2"/>
      <c r="E32" s="15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2"/>
      <c r="E33" s="15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2">
        <v>315.7</v>
      </c>
      <c r="E34" s="153"/>
      <c r="F34" s="68">
        <f t="shared" si="0"/>
        <v>315.7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2">
        <v>310</v>
      </c>
      <c r="E35" s="15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2">
        <v>310.5</v>
      </c>
      <c r="E36" s="15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2">
        <v>312.3</v>
      </c>
      <c r="E37" s="153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2">
        <v>313.3</v>
      </c>
      <c r="E38" s="153"/>
      <c r="F38" s="68">
        <f t="shared" si="0"/>
        <v>313.3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2">
        <v>304.39999999999998</v>
      </c>
      <c r="E39" s="15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2">
        <v>312.2</v>
      </c>
      <c r="E40" s="153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2">
        <v>313.8</v>
      </c>
      <c r="E41" s="153"/>
      <c r="F41" s="68">
        <f t="shared" si="0"/>
        <v>313.8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2">
        <v>312.89999999999998</v>
      </c>
      <c r="E42" s="153"/>
      <c r="F42" s="68">
        <f t="shared" si="0"/>
        <v>312.89999999999998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2">
        <v>314.10000000000002</v>
      </c>
      <c r="E43" s="153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2"/>
      <c r="E44" s="15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2"/>
      <c r="E45" s="15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940.5</v>
      </c>
      <c r="H46" s="69">
        <f>SUM(H10:H45)</f>
        <v>4</v>
      </c>
      <c r="I46" s="69">
        <f>LARGE(I10:I45,1)+LARGE(I10:I45,2)+LARGE(I10:I45,3)</f>
        <v>944.10000000000014</v>
      </c>
      <c r="J46" s="69">
        <f>SUM(J10:J45)</f>
        <v>4</v>
      </c>
      <c r="K46" s="69">
        <f>LARGE(K10:K45,1)+LARGE(K10:K45,2)+LARGE(K10:K45,3)</f>
        <v>936.40000000000009</v>
      </c>
      <c r="L46" s="69">
        <f>SUM(L10:L45)</f>
        <v>4</v>
      </c>
      <c r="M46" s="69">
        <f>LARGE(M10:M45,1)+LARGE(M10:M45,2)+LARGE(M10:M45,3)</f>
        <v>948</v>
      </c>
      <c r="N46" s="69">
        <f>SUM(N10:N45)</f>
        <v>4</v>
      </c>
      <c r="O46" s="69">
        <f>LARGE(O10:O45,1)+LARGE(O10:O45,2)+LARGE(O10:O45,3)</f>
        <v>941.3</v>
      </c>
      <c r="P46" s="69">
        <f>SUM(P10:P45)</f>
        <v>4</v>
      </c>
      <c r="Q46" s="69">
        <f>LARGE(Q10:Q45,1)+LARGE(Q10:Q45,2)+LARGE(Q10:Q45,3)</f>
        <v>940.80000000000007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Übersicht!F4</f>
        <v>Lahn</v>
      </c>
      <c r="X1" s="194"/>
    </row>
    <row r="2" spans="1:29" x14ac:dyDescent="0.3">
      <c r="A2" s="106">
        <v>1</v>
      </c>
      <c r="B2" s="64" t="str">
        <f>'Wettkampf 1'!B2</f>
        <v>Börger I</v>
      </c>
      <c r="D2" s="73">
        <f>G46</f>
        <v>946.09999999999991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Übersicht!F3</f>
        <v>22.09.</v>
      </c>
      <c r="X2" s="194"/>
    </row>
    <row r="3" spans="1:29" x14ac:dyDescent="0.3">
      <c r="A3" s="106">
        <v>2</v>
      </c>
      <c r="B3" s="64" t="str">
        <f>'Wettkampf 1'!B3</f>
        <v>Sögel I</v>
      </c>
      <c r="D3" s="73">
        <f>I46</f>
        <v>949.9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944.8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943.7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108</v>
      </c>
      <c r="X5" s="193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942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128</v>
      </c>
      <c r="X6" s="196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944.9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108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4">
        <v>313.39999999999998</v>
      </c>
      <c r="E10" s="155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104.6</v>
      </c>
      <c r="V10" s="156">
        <v>104.5</v>
      </c>
      <c r="W10" s="156">
        <v>104.3</v>
      </c>
      <c r="X10" s="87">
        <f>U10+V10+W10</f>
        <v>313.39999999999998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4">
        <v>315</v>
      </c>
      <c r="E11" s="155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105.2</v>
      </c>
      <c r="V11" s="157">
        <v>104</v>
      </c>
      <c r="W11" s="157">
        <v>105.8</v>
      </c>
      <c r="X11" s="88">
        <f t="shared" ref="X11:X45" si="13">U11+V11+W11</f>
        <v>315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4">
        <v>315.39999999999998</v>
      </c>
      <c r="E12" s="155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103.9</v>
      </c>
      <c r="V12" s="157">
        <v>105.5</v>
      </c>
      <c r="W12" s="157">
        <v>106</v>
      </c>
      <c r="X12" s="88">
        <f t="shared" si="13"/>
        <v>315.39999999999998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4">
        <v>315.7</v>
      </c>
      <c r="E13" s="155"/>
      <c r="F13" s="68">
        <f t="shared" si="0"/>
        <v>315.7</v>
      </c>
      <c r="G13" s="69">
        <f t="shared" si="1"/>
        <v>315.7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104.6</v>
      </c>
      <c r="V13" s="157">
        <v>105.5</v>
      </c>
      <c r="W13" s="157">
        <v>105.6</v>
      </c>
      <c r="X13" s="88">
        <f t="shared" si="13"/>
        <v>315.7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4">
        <v>296.39999999999998</v>
      </c>
      <c r="E14" s="155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98</v>
      </c>
      <c r="V14" s="157">
        <v>99.4</v>
      </c>
      <c r="W14" s="157">
        <v>99</v>
      </c>
      <c r="X14" s="88">
        <f t="shared" si="13"/>
        <v>296.39999999999998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4"/>
      <c r="E15" s="15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4">
        <v>317.60000000000002</v>
      </c>
      <c r="E16" s="155"/>
      <c r="F16" s="68">
        <f t="shared" si="0"/>
        <v>317.60000000000002</v>
      </c>
      <c r="G16" s="69">
        <f t="shared" si="1"/>
        <v>0</v>
      </c>
      <c r="H16" s="69">
        <f t="shared" si="2"/>
        <v>0</v>
      </c>
      <c r="I16" s="69">
        <f t="shared" si="3"/>
        <v>317.60000000000002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106.7</v>
      </c>
      <c r="V16" s="157">
        <v>106.7</v>
      </c>
      <c r="W16" s="157">
        <v>104.2</v>
      </c>
      <c r="X16" s="88">
        <f t="shared" si="13"/>
        <v>317.60000000000002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4">
        <v>315.89999999999998</v>
      </c>
      <c r="E17" s="155"/>
      <c r="F17" s="68">
        <f t="shared" si="0"/>
        <v>315.89999999999998</v>
      </c>
      <c r="G17" s="69">
        <f t="shared" si="1"/>
        <v>0</v>
      </c>
      <c r="H17" s="69">
        <f t="shared" si="2"/>
        <v>0</v>
      </c>
      <c r="I17" s="69">
        <f t="shared" si="3"/>
        <v>315.89999999999998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106.5</v>
      </c>
      <c r="V17" s="157">
        <v>106</v>
      </c>
      <c r="W17" s="157">
        <v>103.4</v>
      </c>
      <c r="X17" s="88">
        <f t="shared" si="13"/>
        <v>315.89999999999998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4">
        <v>314.39999999999998</v>
      </c>
      <c r="E18" s="155"/>
      <c r="F18" s="68">
        <f t="shared" si="0"/>
        <v>314.39999999999998</v>
      </c>
      <c r="G18" s="69">
        <f t="shared" si="1"/>
        <v>0</v>
      </c>
      <c r="H18" s="69">
        <f t="shared" si="2"/>
        <v>0</v>
      </c>
      <c r="I18" s="69">
        <f t="shared" si="3"/>
        <v>314.39999999999998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103.3</v>
      </c>
      <c r="V18" s="157">
        <v>106</v>
      </c>
      <c r="W18" s="157">
        <v>105.1</v>
      </c>
      <c r="X18" s="88">
        <f t="shared" si="13"/>
        <v>314.39999999999998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4">
        <v>310.39999999999998</v>
      </c>
      <c r="E19" s="15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102.9</v>
      </c>
      <c r="V19" s="157">
        <v>104.5</v>
      </c>
      <c r="W19" s="157">
        <v>103</v>
      </c>
      <c r="X19" s="88">
        <f t="shared" si="13"/>
        <v>310.39999999999998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4">
        <v>310.2</v>
      </c>
      <c r="E20" s="155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100.8</v>
      </c>
      <c r="V20" s="157">
        <v>103.5</v>
      </c>
      <c r="W20" s="157">
        <v>105.9</v>
      </c>
      <c r="X20" s="88">
        <f t="shared" si="13"/>
        <v>310.20000000000005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4">
        <v>316.39999999999998</v>
      </c>
      <c r="E21" s="155"/>
      <c r="F21" s="68">
        <f t="shared" si="0"/>
        <v>316.39999999999998</v>
      </c>
      <c r="G21" s="69">
        <f t="shared" si="1"/>
        <v>0</v>
      </c>
      <c r="H21" s="69">
        <f t="shared" si="2"/>
        <v>0</v>
      </c>
      <c r="I21" s="69">
        <f t="shared" si="3"/>
        <v>316.39999999999998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106.4</v>
      </c>
      <c r="V21" s="157">
        <v>105</v>
      </c>
      <c r="W21" s="157">
        <v>105</v>
      </c>
      <c r="X21" s="88">
        <f t="shared" si="13"/>
        <v>316.39999999999998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4">
        <v>313</v>
      </c>
      <c r="E22" s="155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</v>
      </c>
      <c r="V22" s="157">
        <v>102.9</v>
      </c>
      <c r="W22" s="157">
        <v>106.1</v>
      </c>
      <c r="X22" s="88">
        <f t="shared" si="13"/>
        <v>313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4">
        <v>314.5</v>
      </c>
      <c r="E23" s="155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105.4</v>
      </c>
      <c r="V23" s="157">
        <v>105.5</v>
      </c>
      <c r="W23" s="157">
        <v>103.6</v>
      </c>
      <c r="X23" s="88">
        <f t="shared" si="13"/>
        <v>314.5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4">
        <v>315.2</v>
      </c>
      <c r="E24" s="155"/>
      <c r="F24" s="68">
        <f t="shared" si="0"/>
        <v>315.2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104.6</v>
      </c>
      <c r="V24" s="157">
        <v>105.7</v>
      </c>
      <c r="W24" s="157">
        <v>104.9</v>
      </c>
      <c r="X24" s="88">
        <f t="shared" si="13"/>
        <v>315.20000000000005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4">
        <v>315.10000000000002</v>
      </c>
      <c r="E25" s="155"/>
      <c r="F25" s="68">
        <f t="shared" si="0"/>
        <v>315.10000000000002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103.6</v>
      </c>
      <c r="V25" s="157">
        <v>107</v>
      </c>
      <c r="W25" s="157">
        <v>104.5</v>
      </c>
      <c r="X25" s="88">
        <f t="shared" si="13"/>
        <v>315.10000000000002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4">
        <v>313.8</v>
      </c>
      <c r="E26" s="155"/>
      <c r="F26" s="68">
        <f t="shared" si="0"/>
        <v>313.8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104.1</v>
      </c>
      <c r="V26" s="157">
        <v>105.3</v>
      </c>
      <c r="W26" s="157">
        <v>104.4</v>
      </c>
      <c r="X26" s="88">
        <f t="shared" si="13"/>
        <v>313.79999999999995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4"/>
      <c r="E27" s="15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4">
        <v>317.5</v>
      </c>
      <c r="E28" s="155"/>
      <c r="F28" s="68">
        <f t="shared" si="0"/>
        <v>317.5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106</v>
      </c>
      <c r="V28" s="157">
        <v>105.6</v>
      </c>
      <c r="W28" s="157">
        <v>105.9</v>
      </c>
      <c r="X28" s="88">
        <f t="shared" si="13"/>
        <v>317.5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4">
        <v>314.39999999999998</v>
      </c>
      <c r="E29" s="155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103.8</v>
      </c>
      <c r="V29" s="157">
        <v>105.3</v>
      </c>
      <c r="W29" s="157">
        <v>105.3</v>
      </c>
      <c r="X29" s="88">
        <f t="shared" si="13"/>
        <v>314.39999999999998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4">
        <v>311.8</v>
      </c>
      <c r="E30" s="155"/>
      <c r="F30" s="68">
        <f t="shared" si="0"/>
        <v>311.8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103.9</v>
      </c>
      <c r="V30" s="157">
        <v>103.4</v>
      </c>
      <c r="W30" s="157">
        <v>104.5</v>
      </c>
      <c r="X30" s="88">
        <f t="shared" si="13"/>
        <v>311.8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4">
        <v>311.8</v>
      </c>
      <c r="E31" s="155"/>
      <c r="F31" s="68">
        <f t="shared" si="0"/>
        <v>311.8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103.8</v>
      </c>
      <c r="V31" s="157">
        <v>104.5</v>
      </c>
      <c r="W31" s="157">
        <v>103.5</v>
      </c>
      <c r="X31" s="88">
        <f t="shared" si="13"/>
        <v>311.8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4"/>
      <c r="E32" s="155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4"/>
      <c r="E33" s="15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4">
        <v>312.3</v>
      </c>
      <c r="E34" s="155"/>
      <c r="F34" s="68">
        <f t="shared" si="0"/>
        <v>312.3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103.1</v>
      </c>
      <c r="V34" s="157">
        <v>105.2</v>
      </c>
      <c r="W34" s="157">
        <v>104</v>
      </c>
      <c r="X34" s="88">
        <f t="shared" si="13"/>
        <v>312.3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4">
        <v>309.3</v>
      </c>
      <c r="E35" s="155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7">
        <v>102.3</v>
      </c>
      <c r="V35" s="157">
        <v>103.7</v>
      </c>
      <c r="W35" s="157">
        <v>103.3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4">
        <v>311</v>
      </c>
      <c r="E36" s="155"/>
      <c r="F36" s="68">
        <f t="shared" si="0"/>
        <v>311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103.6</v>
      </c>
      <c r="V36" s="157">
        <v>103.4</v>
      </c>
      <c r="W36" s="157">
        <v>104</v>
      </c>
      <c r="X36" s="88">
        <f t="shared" si="13"/>
        <v>311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4">
        <v>313.39999999999998</v>
      </c>
      <c r="E37" s="155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103.7</v>
      </c>
      <c r="V37" s="157">
        <v>104.9</v>
      </c>
      <c r="W37" s="157">
        <v>104.8</v>
      </c>
      <c r="X37" s="88">
        <f t="shared" si="13"/>
        <v>313.40000000000003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4">
        <v>316.3</v>
      </c>
      <c r="E38" s="155"/>
      <c r="F38" s="68">
        <f t="shared" si="0"/>
        <v>316.3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105</v>
      </c>
      <c r="V38" s="157">
        <v>105.2</v>
      </c>
      <c r="W38" s="157">
        <v>106.1</v>
      </c>
      <c r="X38" s="88">
        <f t="shared" si="13"/>
        <v>316.29999999999995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4">
        <v>307.60000000000002</v>
      </c>
      <c r="E39" s="15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57">
        <v>102.9</v>
      </c>
      <c r="V39" s="157">
        <v>103</v>
      </c>
      <c r="W39" s="157">
        <v>101.7</v>
      </c>
      <c r="X39" s="88">
        <f t="shared" si="13"/>
        <v>307.60000000000002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4">
        <v>314.5</v>
      </c>
      <c r="E40" s="155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157">
        <v>104</v>
      </c>
      <c r="V40" s="157">
        <v>106</v>
      </c>
      <c r="W40" s="157">
        <v>104.5</v>
      </c>
      <c r="X40" s="88">
        <f t="shared" si="13"/>
        <v>314.5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4">
        <v>313.60000000000002</v>
      </c>
      <c r="E41" s="155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157">
        <v>105.2</v>
      </c>
      <c r="V41" s="157">
        <v>103.2</v>
      </c>
      <c r="W41" s="157">
        <v>105.2</v>
      </c>
      <c r="X41" s="88">
        <f t="shared" si="13"/>
        <v>313.60000000000002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4">
        <v>313.3</v>
      </c>
      <c r="E42" s="155"/>
      <c r="F42" s="68">
        <f t="shared" si="0"/>
        <v>313.3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313.3</v>
      </c>
      <c r="R42" s="69">
        <f t="shared" si="12"/>
        <v>1</v>
      </c>
      <c r="S42" s="69"/>
      <c r="T42" s="69"/>
      <c r="U42" s="157">
        <v>104.6</v>
      </c>
      <c r="V42" s="157">
        <v>105.2</v>
      </c>
      <c r="W42" s="157">
        <v>103.5</v>
      </c>
      <c r="X42" s="88">
        <f t="shared" si="13"/>
        <v>313.3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4">
        <v>316.8</v>
      </c>
      <c r="E43" s="155"/>
      <c r="F43" s="68">
        <f t="shared" si="0"/>
        <v>316.8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316.8</v>
      </c>
      <c r="R43" s="69">
        <f t="shared" si="12"/>
        <v>1</v>
      </c>
      <c r="S43" s="69"/>
      <c r="T43" s="69"/>
      <c r="U43" s="157">
        <v>105.1</v>
      </c>
      <c r="V43" s="157">
        <v>105.3</v>
      </c>
      <c r="W43" s="157">
        <v>106.4</v>
      </c>
      <c r="X43" s="88">
        <f t="shared" si="13"/>
        <v>316.79999999999995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4"/>
      <c r="E44" s="15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4">
        <v>301.89999999999998</v>
      </c>
      <c r="E45" s="15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>
        <v>101.9</v>
      </c>
      <c r="V45" s="157">
        <v>102.6</v>
      </c>
      <c r="W45" s="157">
        <v>97.4</v>
      </c>
      <c r="X45" s="88">
        <f t="shared" si="13"/>
        <v>301.89999999999998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946.09999999999991</v>
      </c>
      <c r="H46" s="69">
        <f>SUM(H10:H45)</f>
        <v>4</v>
      </c>
      <c r="I46" s="69">
        <f>LARGE(I10:I45,1)+LARGE(I10:I45,2)+LARGE(I10:I45,3)</f>
        <v>949.9</v>
      </c>
      <c r="J46" s="69">
        <f>SUM(J10:J45)</f>
        <v>4</v>
      </c>
      <c r="K46" s="69">
        <f>LARGE(K10:K45,1)+LARGE(K10:K45,2)+LARGE(K10:K45,3)</f>
        <v>944.8</v>
      </c>
      <c r="L46" s="69">
        <f>SUM(L10:L45)</f>
        <v>4</v>
      </c>
      <c r="M46" s="69">
        <f>LARGE(M10:M45,1)+LARGE(M10:M45,2)+LARGE(M10:M45,3)</f>
        <v>943.7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944.9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Übersicht!G4</f>
        <v>Börgermoor</v>
      </c>
      <c r="X1" s="194"/>
    </row>
    <row r="2" spans="1:29" x14ac:dyDescent="0.3">
      <c r="A2" s="106">
        <v>1</v>
      </c>
      <c r="B2" s="64" t="str">
        <f>'Wettkampf 1'!B2</f>
        <v>Börger I</v>
      </c>
      <c r="D2" s="73">
        <f>G46</f>
        <v>945.7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Übersicht!G3</f>
        <v>06.10.</v>
      </c>
      <c r="X2" s="194"/>
    </row>
    <row r="3" spans="1:29" x14ac:dyDescent="0.3">
      <c r="A3" s="106">
        <v>2</v>
      </c>
      <c r="B3" s="64" t="str">
        <f>'Wettkampf 1'!B3</f>
        <v>Sögel I</v>
      </c>
      <c r="D3" s="73">
        <f>I46</f>
        <v>948.5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945.19999999999993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ht="15.6" customHeight="1" x14ac:dyDescent="0.3">
      <c r="A5" s="106">
        <v>4</v>
      </c>
      <c r="B5" s="64" t="str">
        <f>'Wettkampf 1'!B5</f>
        <v>Börgermoor I</v>
      </c>
      <c r="D5" s="73">
        <f>M46</f>
        <v>953.30000000000007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129</v>
      </c>
      <c r="X5" s="193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939.09999999999991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130</v>
      </c>
      <c r="X6" s="196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940.3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131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8">
        <v>314.5</v>
      </c>
      <c r="E10" s="159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8">
        <v>312.7</v>
      </c>
      <c r="E11" s="159"/>
      <c r="F11" s="68">
        <f t="shared" ref="F11:F45" si="0">IF(E11="x","0",D11)</f>
        <v>312.7</v>
      </c>
      <c r="G11" s="69">
        <f t="shared" ref="G11:G45" si="1">IF(C11=$B$2,F11,0)</f>
        <v>312.7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8">
        <v>316.89999999999998</v>
      </c>
      <c r="E12" s="159"/>
      <c r="F12" s="68">
        <f t="shared" si="0"/>
        <v>316.89999999999998</v>
      </c>
      <c r="G12" s="69">
        <f t="shared" si="1"/>
        <v>316.89999999999998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8">
        <v>314.3</v>
      </c>
      <c r="E13" s="159"/>
      <c r="F13" s="68">
        <f t="shared" si="0"/>
        <v>314.3</v>
      </c>
      <c r="G13" s="69">
        <f t="shared" si="1"/>
        <v>314.3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8">
        <v>303.89999999999998</v>
      </c>
      <c r="E14" s="159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8"/>
      <c r="E15" s="159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8">
        <v>317.3</v>
      </c>
      <c r="E16" s="159"/>
      <c r="F16" s="68">
        <f t="shared" si="0"/>
        <v>317.3</v>
      </c>
      <c r="G16" s="69">
        <f t="shared" si="1"/>
        <v>0</v>
      </c>
      <c r="H16" s="69">
        <f t="shared" si="2"/>
        <v>0</v>
      </c>
      <c r="I16" s="69">
        <f t="shared" si="3"/>
        <v>317.3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8">
        <v>318.2</v>
      </c>
      <c r="E17" s="159"/>
      <c r="F17" s="68">
        <f t="shared" si="0"/>
        <v>318.2</v>
      </c>
      <c r="G17" s="69">
        <f t="shared" si="1"/>
        <v>0</v>
      </c>
      <c r="H17" s="69">
        <f t="shared" si="2"/>
        <v>0</v>
      </c>
      <c r="I17" s="69">
        <f t="shared" si="3"/>
        <v>318.2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8">
        <v>311.7</v>
      </c>
      <c r="E18" s="159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8">
        <v>310.10000000000002</v>
      </c>
      <c r="E19" s="15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8">
        <v>315.5</v>
      </c>
      <c r="E20" s="159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8">
        <v>313</v>
      </c>
      <c r="E21" s="159"/>
      <c r="F21" s="68">
        <f t="shared" si="0"/>
        <v>313</v>
      </c>
      <c r="G21" s="69">
        <f t="shared" si="1"/>
        <v>0</v>
      </c>
      <c r="H21" s="69">
        <f t="shared" si="2"/>
        <v>0</v>
      </c>
      <c r="I21" s="69">
        <f t="shared" si="3"/>
        <v>313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8">
        <v>313.60000000000002</v>
      </c>
      <c r="E22" s="159"/>
      <c r="F22" s="68">
        <f t="shared" si="0"/>
        <v>313.60000000000002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8">
        <v>311.60000000000002</v>
      </c>
      <c r="E23" s="159"/>
      <c r="F23" s="68">
        <f t="shared" si="0"/>
        <v>311.60000000000002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8">
        <v>317.7</v>
      </c>
      <c r="E24" s="159"/>
      <c r="F24" s="68">
        <f t="shared" si="0"/>
        <v>317.7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8">
        <v>313.89999999999998</v>
      </c>
      <c r="E25" s="159"/>
      <c r="F25" s="68">
        <f t="shared" si="0"/>
        <v>313.89999999999998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8">
        <v>315</v>
      </c>
      <c r="E26" s="159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8"/>
      <c r="E27" s="15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8">
        <v>320.10000000000002</v>
      </c>
      <c r="E28" s="159"/>
      <c r="F28" s="68">
        <f t="shared" si="0"/>
        <v>320.10000000000002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320.10000000000002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8">
        <v>316.8</v>
      </c>
      <c r="E29" s="159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8">
        <v>311</v>
      </c>
      <c r="E30" s="159"/>
      <c r="F30" s="68">
        <f t="shared" si="0"/>
        <v>311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8">
        <v>316.39999999999998</v>
      </c>
      <c r="E31" s="159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8"/>
      <c r="E32" s="159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8"/>
      <c r="E33" s="15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8">
        <v>316.5</v>
      </c>
      <c r="E34" s="159"/>
      <c r="F34" s="68">
        <f t="shared" si="0"/>
        <v>316.5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8">
        <v>312.7</v>
      </c>
      <c r="E35" s="159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8">
        <v>311.39999999999998</v>
      </c>
      <c r="E36" s="159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8">
        <v>308.2</v>
      </c>
      <c r="E37" s="159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8">
        <v>311.2</v>
      </c>
      <c r="E38" s="159"/>
      <c r="F38" s="68">
        <f t="shared" si="0"/>
        <v>311.2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8">
        <v>302.10000000000002</v>
      </c>
      <c r="E39" s="159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8">
        <v>315.39999999999998</v>
      </c>
      <c r="E40" s="159"/>
      <c r="F40" s="68">
        <f t="shared" si="0"/>
        <v>315.39999999999998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8">
        <v>312</v>
      </c>
      <c r="E41" s="159"/>
      <c r="F41" s="68">
        <f t="shared" si="0"/>
        <v>312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8">
        <v>309.5</v>
      </c>
      <c r="E42" s="159"/>
      <c r="F42" s="68">
        <f t="shared" si="0"/>
        <v>309.5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8">
        <v>312.89999999999998</v>
      </c>
      <c r="E43" s="159"/>
      <c r="F43" s="68">
        <f t="shared" si="0"/>
        <v>312.89999999999998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8"/>
      <c r="E44" s="15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8">
        <v>311.60000000000002</v>
      </c>
      <c r="E45" s="15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945.7</v>
      </c>
      <c r="H46" s="69">
        <f>SUM(H10:H45)</f>
        <v>4</v>
      </c>
      <c r="I46" s="69">
        <f>LARGE(I10:I45,1)+LARGE(I10:I45,2)+LARGE(I10:I45,3)</f>
        <v>948.5</v>
      </c>
      <c r="J46" s="69">
        <f>SUM(J10:J45)</f>
        <v>4</v>
      </c>
      <c r="K46" s="69">
        <f>LARGE(K10:K45,1)+LARGE(K10:K45,2)+LARGE(K10:K45,3)</f>
        <v>945.19999999999993</v>
      </c>
      <c r="L46" s="69">
        <f>SUM(L10:L45)</f>
        <v>4</v>
      </c>
      <c r="M46" s="69">
        <f>LARGE(M10:M45,1)+LARGE(M10:M45,2)+LARGE(M10:M45,3)</f>
        <v>953.30000000000007</v>
      </c>
      <c r="N46" s="69">
        <f>SUM(N10:N45)</f>
        <v>4</v>
      </c>
      <c r="O46" s="69">
        <f>LARGE(O10:O45,1)+LARGE(O10:O45,2)+LARGE(O10:O45,3)</f>
        <v>939.09999999999991</v>
      </c>
      <c r="P46" s="69">
        <f>SUM(P10:P45)</f>
        <v>4</v>
      </c>
      <c r="Q46" s="69">
        <f>LARGE(Q10:Q45,1)+LARGE(Q10:Q45,2)+LARGE(Q10:Q45,3)</f>
        <v>940.3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WYYKXonY68GL1bxGJTBuOjcYVvuWZVsT8wW8VPb7AWjjZeJjxeoEfPe0J7JyfG2pa+EM+ih6RIgAgV/5I7ancQ==" saltValue="VICd9j5oiC2KfEucriyyf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Übersicht!H4</f>
        <v>Spahnharrenstätte</v>
      </c>
      <c r="X1" s="194"/>
    </row>
    <row r="2" spans="1:29" x14ac:dyDescent="0.3">
      <c r="A2" s="106">
        <v>1</v>
      </c>
      <c r="B2" s="64" t="str">
        <f>'Wettkampf 1'!B2</f>
        <v>Börger I</v>
      </c>
      <c r="D2" s="73">
        <f>G46</f>
        <v>943.7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Übersicht!H3</f>
        <v>20.10.</v>
      </c>
      <c r="X2" s="194"/>
    </row>
    <row r="3" spans="1:29" x14ac:dyDescent="0.3">
      <c r="A3" s="106">
        <v>2</v>
      </c>
      <c r="B3" s="64" t="str">
        <f>'Wettkampf 1'!B3</f>
        <v>Sögel I</v>
      </c>
      <c r="D3" s="73">
        <f>I46</f>
        <v>947.09999999999991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939.90000000000009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945.89999999999986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133</v>
      </c>
      <c r="X5" s="193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944.8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134</v>
      </c>
      <c r="X6" s="196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944.69999999999993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60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0">
        <v>316.2</v>
      </c>
      <c r="E10" s="161"/>
      <c r="F10" s="68">
        <f>IF(E10="x","0",D10)</f>
        <v>316.2</v>
      </c>
      <c r="G10" s="69">
        <f>IF(C10=$B$2,F10,0)</f>
        <v>316.2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0">
        <v>314</v>
      </c>
      <c r="E11" s="161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0">
        <v>313.5</v>
      </c>
      <c r="E12" s="161"/>
      <c r="F12" s="68">
        <f t="shared" si="0"/>
        <v>313.5</v>
      </c>
      <c r="G12" s="69">
        <f t="shared" si="1"/>
        <v>313.5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0">
        <v>310.10000000000002</v>
      </c>
      <c r="E13" s="161"/>
      <c r="F13" s="68">
        <f t="shared" si="0"/>
        <v>310.10000000000002</v>
      </c>
      <c r="G13" s="69">
        <f t="shared" si="1"/>
        <v>310.10000000000002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0">
        <v>311.8</v>
      </c>
      <c r="E14" s="161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0"/>
      <c r="E15" s="161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0">
        <v>314.89999999999998</v>
      </c>
      <c r="E16" s="161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0">
        <v>317.89999999999998</v>
      </c>
      <c r="E17" s="161"/>
      <c r="F17" s="68">
        <f t="shared" si="0"/>
        <v>317.89999999999998</v>
      </c>
      <c r="G17" s="69">
        <f t="shared" si="1"/>
        <v>0</v>
      </c>
      <c r="H17" s="69">
        <f t="shared" si="2"/>
        <v>0</v>
      </c>
      <c r="I17" s="69">
        <f t="shared" si="3"/>
        <v>317.89999999999998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0">
        <v>305.10000000000002</v>
      </c>
      <c r="E18" s="161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0">
        <v>312.8</v>
      </c>
      <c r="E19" s="161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0">
        <v>312.60000000000002</v>
      </c>
      <c r="E20" s="161"/>
      <c r="F20" s="68">
        <f t="shared" si="0"/>
        <v>312.60000000000002</v>
      </c>
      <c r="G20" s="69">
        <f t="shared" si="1"/>
        <v>0</v>
      </c>
      <c r="H20" s="69">
        <f t="shared" si="2"/>
        <v>0</v>
      </c>
      <c r="I20" s="69">
        <f t="shared" si="3"/>
        <v>312.60000000000002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0">
        <v>314.3</v>
      </c>
      <c r="E21" s="161"/>
      <c r="F21" s="68">
        <f t="shared" si="0"/>
        <v>314.3</v>
      </c>
      <c r="G21" s="69">
        <f t="shared" si="1"/>
        <v>0</v>
      </c>
      <c r="H21" s="69">
        <f t="shared" si="2"/>
        <v>0</v>
      </c>
      <c r="I21" s="69">
        <f t="shared" si="3"/>
        <v>314.3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0">
        <v>310.60000000000002</v>
      </c>
      <c r="E22" s="161"/>
      <c r="F22" s="68">
        <f t="shared" si="0"/>
        <v>310.60000000000002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0">
        <v>312.60000000000002</v>
      </c>
      <c r="E23" s="161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0">
        <v>315.8</v>
      </c>
      <c r="E24" s="161"/>
      <c r="F24" s="68">
        <f t="shared" si="0"/>
        <v>315.8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0">
        <v>312.39999999999998</v>
      </c>
      <c r="E25" s="161"/>
      <c r="F25" s="68">
        <f t="shared" si="0"/>
        <v>312.39999999999998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0">
        <v>311.7</v>
      </c>
      <c r="E26" s="161"/>
      <c r="F26" s="68">
        <f t="shared" si="0"/>
        <v>311.7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0"/>
      <c r="E27" s="161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0">
        <v>318.2</v>
      </c>
      <c r="E28" s="161"/>
      <c r="F28" s="68">
        <f t="shared" si="0"/>
        <v>318.2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0">
        <v>314.39999999999998</v>
      </c>
      <c r="E29" s="161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0">
        <v>311.5</v>
      </c>
      <c r="E30" s="161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0">
        <v>313.3</v>
      </c>
      <c r="E31" s="161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0"/>
      <c r="E32" s="161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0"/>
      <c r="E33" s="161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0">
        <v>314.8</v>
      </c>
      <c r="E34" s="161"/>
      <c r="F34" s="68">
        <f t="shared" si="0"/>
        <v>314.8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0">
        <v>307.60000000000002</v>
      </c>
      <c r="E35" s="161"/>
      <c r="F35" s="68">
        <f t="shared" si="0"/>
        <v>307.60000000000002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0">
        <v>313.5</v>
      </c>
      <c r="E36" s="161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0">
        <v>310.7</v>
      </c>
      <c r="E37" s="161" t="s">
        <v>100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0">
        <v>316.5</v>
      </c>
      <c r="E38" s="161"/>
      <c r="F38" s="68">
        <f t="shared" si="0"/>
        <v>316.5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0">
        <v>0</v>
      </c>
      <c r="E39" s="161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0">
        <v>316.2</v>
      </c>
      <c r="E40" s="161"/>
      <c r="F40" s="68">
        <f t="shared" si="0"/>
        <v>316.2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0">
        <v>314.60000000000002</v>
      </c>
      <c r="E41" s="161"/>
      <c r="F41" s="68">
        <f t="shared" si="0"/>
        <v>314.60000000000002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0">
        <v>313.89999999999998</v>
      </c>
      <c r="E42" s="161"/>
      <c r="F42" s="68">
        <f t="shared" si="0"/>
        <v>313.89999999999998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0">
        <v>313.5</v>
      </c>
      <c r="E43" s="161"/>
      <c r="F43" s="68">
        <f t="shared" si="0"/>
        <v>313.5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0">
        <v>311.39999999999998</v>
      </c>
      <c r="E44" s="161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0">
        <v>304.10000000000002</v>
      </c>
      <c r="E45" s="161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939.90000000000009</v>
      </c>
      <c r="L46" s="69">
        <f>SUM(L10:L45)</f>
        <v>4</v>
      </c>
      <c r="M46" s="69">
        <f>LARGE(M10:M45,1)+LARGE(M10:M45,2)+LARGE(M10:M45,3)</f>
        <v>945.89999999999986</v>
      </c>
      <c r="N46" s="69">
        <f>SUM(N10:N45)</f>
        <v>4</v>
      </c>
      <c r="O46" s="69">
        <f>LARGE(O10:O45,1)+LARGE(O10:O45,2)+LARGE(O10:O45,3)</f>
        <v>944.8</v>
      </c>
      <c r="P46" s="69">
        <f>SUM(P10:P45)</f>
        <v>4</v>
      </c>
      <c r="Q46" s="69">
        <f>LARGE(Q10:Q45,1)+LARGE(Q10:Q45,2)+LARGE(Q10:Q45,3)</f>
        <v>944.69999999999993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VqmMBdpU0V0YnLWE9AXNJIveIDS3TgDdcpzp+GiQgux2g05u08Vjwocl4eAvJbfQdeoZdrUPwUqNy+Lno8pZcQ==" saltValue="e0c7tzrvMTZTwi/Jg2rtF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Übersicht!I4</f>
        <v>Werlte</v>
      </c>
      <c r="X1" s="194"/>
    </row>
    <row r="2" spans="1:27" x14ac:dyDescent="0.3">
      <c r="A2" s="106">
        <v>1</v>
      </c>
      <c r="B2" s="64" t="str">
        <f>'Wettkampf 1'!B2</f>
        <v>Börger I</v>
      </c>
      <c r="D2" s="73">
        <f>G46</f>
        <v>941.4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Übersicht!I3</f>
        <v>24.11.</v>
      </c>
      <c r="X2" s="194"/>
    </row>
    <row r="3" spans="1:27" x14ac:dyDescent="0.3">
      <c r="A3" s="106">
        <v>2</v>
      </c>
      <c r="B3" s="64" t="str">
        <f>'Wettkampf 1'!B3</f>
        <v>Sögel I</v>
      </c>
      <c r="D3" s="73">
        <f>I46</f>
        <v>943.1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D4" s="73">
        <f>K46</f>
        <v>944.80000000000007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D5" s="73">
        <f>M46</f>
        <v>949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122</v>
      </c>
      <c r="X5" s="193"/>
      <c r="Y5" s="76"/>
    </row>
    <row r="6" spans="1:27" x14ac:dyDescent="0.3">
      <c r="A6" s="106">
        <v>5</v>
      </c>
      <c r="B6" s="64" t="str">
        <f>'Wettkampf 1'!B6</f>
        <v>Spahnharrenstätte I</v>
      </c>
      <c r="D6" s="73">
        <f>O46</f>
        <v>947.1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Werlte III</v>
      </c>
      <c r="D7" s="73">
        <f>Q46</f>
        <v>945.30000000000007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122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2">
        <v>314.10000000000002</v>
      </c>
      <c r="E10" s="163"/>
      <c r="F10" s="68">
        <f>IF(E10="x","0",D10)</f>
        <v>314.10000000000002</v>
      </c>
      <c r="G10" s="69">
        <f>IF(C10=$B$2,F10,0)</f>
        <v>314.10000000000002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2">
        <v>310.5</v>
      </c>
      <c r="E11" s="16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2">
        <v>314.39999999999998</v>
      </c>
      <c r="E12" s="163"/>
      <c r="F12" s="68">
        <f t="shared" si="0"/>
        <v>314.39999999999998</v>
      </c>
      <c r="G12" s="69">
        <f t="shared" si="1"/>
        <v>314.39999999999998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2">
        <v>312.89999999999998</v>
      </c>
      <c r="E13" s="163"/>
      <c r="F13" s="68">
        <f t="shared" si="0"/>
        <v>312.89999999999998</v>
      </c>
      <c r="G13" s="69">
        <f t="shared" si="1"/>
        <v>312.89999999999998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2">
        <v>306</v>
      </c>
      <c r="E14" s="16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2"/>
      <c r="E15" s="16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2">
        <v>314.89999999999998</v>
      </c>
      <c r="E16" s="163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2">
        <v>314.3</v>
      </c>
      <c r="E17" s="163"/>
      <c r="F17" s="68">
        <f t="shared" si="0"/>
        <v>314.3</v>
      </c>
      <c r="G17" s="69">
        <f t="shared" si="1"/>
        <v>0</v>
      </c>
      <c r="H17" s="69">
        <f t="shared" si="2"/>
        <v>0</v>
      </c>
      <c r="I17" s="69">
        <f t="shared" si="3"/>
        <v>314.3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2">
        <v>309.39999999999998</v>
      </c>
      <c r="E18" s="163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2">
        <v>311.8</v>
      </c>
      <c r="E19" s="16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2">
        <v>313.89999999999998</v>
      </c>
      <c r="E20" s="163"/>
      <c r="F20" s="68">
        <f t="shared" si="0"/>
        <v>313.89999999999998</v>
      </c>
      <c r="G20" s="69">
        <f t="shared" si="1"/>
        <v>0</v>
      </c>
      <c r="H20" s="69">
        <f t="shared" si="2"/>
        <v>0</v>
      </c>
      <c r="I20" s="69">
        <f t="shared" si="3"/>
        <v>313.89999999999998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2">
        <v>313.5</v>
      </c>
      <c r="E21" s="163"/>
      <c r="F21" s="68">
        <f t="shared" si="0"/>
        <v>313.5</v>
      </c>
      <c r="G21" s="69">
        <f t="shared" si="1"/>
        <v>0</v>
      </c>
      <c r="H21" s="69">
        <f t="shared" si="2"/>
        <v>0</v>
      </c>
      <c r="I21" s="69">
        <f t="shared" si="3"/>
        <v>313.5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2">
        <v>316.39999999999998</v>
      </c>
      <c r="E22" s="163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2">
        <v>313.60000000000002</v>
      </c>
      <c r="E23" s="163"/>
      <c r="F23" s="68">
        <f t="shared" si="0"/>
        <v>313.60000000000002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2">
        <v>314.8</v>
      </c>
      <c r="E24" s="163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2">
        <v>316.39999999999998</v>
      </c>
      <c r="E25" s="163"/>
      <c r="F25" s="68">
        <f t="shared" si="0"/>
        <v>316.39999999999998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2">
        <v>307.2</v>
      </c>
      <c r="E26" s="163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2"/>
      <c r="E27" s="16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2">
        <v>318.7</v>
      </c>
      <c r="E28" s="163"/>
      <c r="F28" s="68">
        <f t="shared" si="0"/>
        <v>318.7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2">
        <v>316.2</v>
      </c>
      <c r="E29" s="163"/>
      <c r="F29" s="68">
        <f t="shared" si="0"/>
        <v>316.2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2">
        <v>311.10000000000002</v>
      </c>
      <c r="E30" s="163"/>
      <c r="F30" s="68">
        <f t="shared" si="0"/>
        <v>311.10000000000002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2">
        <v>314.10000000000002</v>
      </c>
      <c r="E31" s="16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2"/>
      <c r="E32" s="16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2"/>
      <c r="E33" s="16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2">
        <v>316</v>
      </c>
      <c r="E34" s="163"/>
      <c r="F34" s="68">
        <f t="shared" si="0"/>
        <v>316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2">
        <v>311.39999999999998</v>
      </c>
      <c r="E35" s="16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2">
        <v>311.3</v>
      </c>
      <c r="E36" s="16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2">
        <v>312.10000000000002</v>
      </c>
      <c r="E37" s="163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2">
        <v>319</v>
      </c>
      <c r="E38" s="163"/>
      <c r="F38" s="68">
        <f t="shared" si="0"/>
        <v>319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319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2">
        <v>305.89999999999998</v>
      </c>
      <c r="E39" s="16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2">
        <v>315.89999999999998</v>
      </c>
      <c r="E40" s="163"/>
      <c r="F40" s="68">
        <f t="shared" si="0"/>
        <v>315.89999999999998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2">
        <v>313.60000000000002</v>
      </c>
      <c r="E41" s="163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2">
        <v>315.8</v>
      </c>
      <c r="E42" s="163"/>
      <c r="F42" s="68">
        <f t="shared" si="0"/>
        <v>315.8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2">
        <v>312</v>
      </c>
      <c r="E43" s="163"/>
      <c r="F43" s="68">
        <f t="shared" si="0"/>
        <v>312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2">
        <v>311.7</v>
      </c>
      <c r="E44" s="16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2">
        <v>309.60000000000002</v>
      </c>
      <c r="E45" s="16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941.4</v>
      </c>
      <c r="H46" s="69">
        <f>SUM(H10:H45)</f>
        <v>4</v>
      </c>
      <c r="I46" s="69">
        <f>LARGE(I10:I45,1)+LARGE(I10:I45,2)+LARGE(I10:I45,3)</f>
        <v>943.1</v>
      </c>
      <c r="J46" s="69">
        <f>SUM(J10:J45)</f>
        <v>4</v>
      </c>
      <c r="K46" s="69">
        <f>LARGE(K10:K45,1)+LARGE(K10:K45,2)+LARGE(K10:K45,3)</f>
        <v>944.80000000000007</v>
      </c>
      <c r="L46" s="69">
        <f>SUM(L10:L45)</f>
        <v>4</v>
      </c>
      <c r="M46" s="69">
        <f>LARGE(M10:M45,1)+LARGE(M10:M45,2)+LARGE(M10:M45,3)</f>
        <v>949</v>
      </c>
      <c r="N46" s="69">
        <f>SUM(N10:N45)</f>
        <v>4</v>
      </c>
      <c r="O46" s="69">
        <f>LARGE(O10:O45,1)+LARGE(O10:O45,2)+LARGE(O10:O45,3)</f>
        <v>947.1</v>
      </c>
      <c r="P46" s="69">
        <f>SUM(P10:P45)</f>
        <v>4</v>
      </c>
      <c r="Q46" s="69">
        <f>LARGE(Q10:Q45,1)+LARGE(Q10:Q45,2)+LARGE(Q10:Q45,3)</f>
        <v>945.30000000000007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yxZpSnlSZAYAaiyucbdpRnBARSIEjzPiDCHXFKUKyKahJkkPdkZcsajxtdUHQ5cNPjIn0wNzW5TA1HL8+IEfFA==" saltValue="X/8IAs18O0i9Skz+jLR6G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30" sqref="T30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Übersicht!L4</f>
        <v>Börger</v>
      </c>
      <c r="X1" s="19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942.8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Übersicht!L3</f>
        <v>19.01.</v>
      </c>
      <c r="X2" s="19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948.6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941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947.50000000000011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122</v>
      </c>
      <c r="X5" s="19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947.90000000000009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939.9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122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4">
        <v>316</v>
      </c>
      <c r="E10" s="165"/>
      <c r="F10" s="68">
        <f>IF(E10="x","0",D10)</f>
        <v>316</v>
      </c>
      <c r="G10" s="69">
        <f>IF(C10=$B$2,F10,0)</f>
        <v>316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4">
        <v>313</v>
      </c>
      <c r="E11" s="165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4">
        <v>313.8</v>
      </c>
      <c r="E12" s="165"/>
      <c r="F12" s="68">
        <f t="shared" si="0"/>
        <v>313.8</v>
      </c>
      <c r="G12" s="69">
        <f t="shared" si="1"/>
        <v>313.8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4">
        <v>313</v>
      </c>
      <c r="E13" s="165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4">
        <v>315.7</v>
      </c>
      <c r="E14" s="165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4"/>
      <c r="E15" s="16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4">
        <v>318</v>
      </c>
      <c r="E16" s="165"/>
      <c r="F16" s="68">
        <f t="shared" si="0"/>
        <v>318</v>
      </c>
      <c r="G16" s="69">
        <f t="shared" si="1"/>
        <v>0</v>
      </c>
      <c r="H16" s="69">
        <f t="shared" si="2"/>
        <v>0</v>
      </c>
      <c r="I16" s="69">
        <f t="shared" si="3"/>
        <v>318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4">
        <v>314.39999999999998</v>
      </c>
      <c r="E17" s="165"/>
      <c r="F17" s="68">
        <f t="shared" si="0"/>
        <v>314.39999999999998</v>
      </c>
      <c r="G17" s="69">
        <f t="shared" si="1"/>
        <v>0</v>
      </c>
      <c r="H17" s="69">
        <f t="shared" si="2"/>
        <v>0</v>
      </c>
      <c r="I17" s="69">
        <f t="shared" si="3"/>
        <v>314.39999999999998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4">
        <v>310.2</v>
      </c>
      <c r="E18" s="165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4">
        <v>311.89999999999998</v>
      </c>
      <c r="E19" s="16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4">
        <v>312</v>
      </c>
      <c r="E20" s="165"/>
      <c r="F20" s="68">
        <f t="shared" si="0"/>
        <v>312</v>
      </c>
      <c r="G20" s="69">
        <f t="shared" si="1"/>
        <v>0</v>
      </c>
      <c r="H20" s="69">
        <f t="shared" si="2"/>
        <v>0</v>
      </c>
      <c r="I20" s="69">
        <f t="shared" si="3"/>
        <v>312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4">
        <v>316.2</v>
      </c>
      <c r="E21" s="165"/>
      <c r="F21" s="68">
        <f t="shared" si="0"/>
        <v>316.2</v>
      </c>
      <c r="G21" s="69">
        <f t="shared" si="1"/>
        <v>0</v>
      </c>
      <c r="H21" s="69">
        <f t="shared" si="2"/>
        <v>0</v>
      </c>
      <c r="I21" s="69">
        <f t="shared" si="3"/>
        <v>316.2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4">
        <v>309.2</v>
      </c>
      <c r="E22" s="165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4">
        <v>313.3</v>
      </c>
      <c r="E23" s="165"/>
      <c r="F23" s="68">
        <f t="shared" si="0"/>
        <v>313.3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4">
        <v>316.5</v>
      </c>
      <c r="E24" s="165"/>
      <c r="F24" s="68">
        <f t="shared" si="0"/>
        <v>316.5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4">
        <v>311.2</v>
      </c>
      <c r="E25" s="165"/>
      <c r="F25" s="68">
        <f t="shared" si="0"/>
        <v>311.2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4">
        <v>308.89999999999998</v>
      </c>
      <c r="E26" s="165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4"/>
      <c r="E27" s="16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4">
        <v>318.10000000000002</v>
      </c>
      <c r="E28" s="165"/>
      <c r="F28" s="68">
        <f t="shared" si="0"/>
        <v>318.10000000000002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4">
        <v>315.3</v>
      </c>
      <c r="E29" s="165"/>
      <c r="F29" s="68">
        <f t="shared" si="0"/>
        <v>315.3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4">
        <v>314.10000000000002</v>
      </c>
      <c r="E30" s="165"/>
      <c r="F30" s="68">
        <f t="shared" si="0"/>
        <v>314.10000000000002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4">
        <v>312.2</v>
      </c>
      <c r="E31" s="165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4"/>
      <c r="E32" s="165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4"/>
      <c r="E33" s="16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4">
        <v>315.89999999999998</v>
      </c>
      <c r="E34" s="165"/>
      <c r="F34" s="68">
        <f t="shared" si="0"/>
        <v>315.89999999999998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4">
        <v>310.2</v>
      </c>
      <c r="E35" s="165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4">
        <v>312.7</v>
      </c>
      <c r="E36" s="165"/>
      <c r="F36" s="68">
        <f t="shared" si="0"/>
        <v>312.7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4">
        <v>312.7</v>
      </c>
      <c r="E37" s="165"/>
      <c r="F37" s="68">
        <f t="shared" si="0"/>
        <v>312.7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4">
        <v>319.3</v>
      </c>
      <c r="E38" s="165"/>
      <c r="F38" s="68">
        <f t="shared" si="0"/>
        <v>319.3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319.3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4">
        <v>307.2</v>
      </c>
      <c r="E39" s="16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4">
        <v>311.7</v>
      </c>
      <c r="E40" s="165"/>
      <c r="F40" s="68">
        <f t="shared" si="0"/>
        <v>311.7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4">
        <v>312</v>
      </c>
      <c r="E41" s="165"/>
      <c r="F41" s="68">
        <f t="shared" si="0"/>
        <v>312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4">
        <v>315.2</v>
      </c>
      <c r="E42" s="165"/>
      <c r="F42" s="68">
        <f t="shared" si="0"/>
        <v>315.2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4">
        <v>312.7</v>
      </c>
      <c r="E43" s="165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4">
        <v>315.89999999999998</v>
      </c>
      <c r="E44" s="16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4">
        <v>307</v>
      </c>
      <c r="E45" s="16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942.8</v>
      </c>
      <c r="H46" s="69">
        <f>SUM(H10:H45)</f>
        <v>4</v>
      </c>
      <c r="I46" s="69">
        <f>LARGE(I10:I45,1)+LARGE(I10:I45,2)+LARGE(I10:I45,3)</f>
        <v>948.6</v>
      </c>
      <c r="J46" s="69">
        <f>SUM(J10:J45)</f>
        <v>4</v>
      </c>
      <c r="K46" s="69">
        <f>LARGE(K10:K45,1)+LARGE(K10:K45,2)+LARGE(K10:K45,3)</f>
        <v>941</v>
      </c>
      <c r="L46" s="69">
        <f>SUM(L10:L45)</f>
        <v>4</v>
      </c>
      <c r="M46" s="69">
        <f>LARGE(M10:M45,1)+LARGE(M10:M45,2)+LARGE(M10:M45,3)</f>
        <v>947.50000000000011</v>
      </c>
      <c r="N46" s="69">
        <f>SUM(N10:N45)</f>
        <v>4</v>
      </c>
      <c r="O46" s="69">
        <f>LARGE(O10:O45,1)+LARGE(O10:O45,2)+LARGE(O10:O45,3)</f>
        <v>947.90000000000009</v>
      </c>
      <c r="P46" s="69">
        <f>SUM(P10:P45)</f>
        <v>4</v>
      </c>
      <c r="Q46" s="69">
        <f>LARGE(Q10:Q45,1)+LARGE(Q10:Q45,2)+LARGE(Q10:Q45,3)</f>
        <v>939.9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C15" sqref="AC1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Übersicht!M4</f>
        <v>Sögel</v>
      </c>
      <c r="X1" s="194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938.9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Übersicht!M3</f>
        <v>02.02.</v>
      </c>
      <c r="X2" s="194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941.8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944.1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941.69999999999993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125</v>
      </c>
      <c r="X5" s="193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940.9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126</v>
      </c>
      <c r="X6" s="196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942.90000000000009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141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6">
        <v>314.39999999999998</v>
      </c>
      <c r="E10" s="167"/>
      <c r="F10" s="68">
        <f>IF(E10="x","0",D10)</f>
        <v>314.39999999999998</v>
      </c>
      <c r="G10" s="69">
        <f>IF(C10=$B$2,F10,0)</f>
        <v>314.39999999999998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6">
        <v>308.2</v>
      </c>
      <c r="E11" s="167"/>
      <c r="F11" s="68">
        <f t="shared" ref="F11:F45" si="0">IF(E11="x","0",D11)</f>
        <v>308.2</v>
      </c>
      <c r="G11" s="69">
        <f t="shared" ref="G11:G45" si="1">IF(C11=$B$2,F11,0)</f>
        <v>308.2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6">
        <v>312</v>
      </c>
      <c r="E12" s="167"/>
      <c r="F12" s="68">
        <f t="shared" si="0"/>
        <v>312</v>
      </c>
      <c r="G12" s="69">
        <f t="shared" si="1"/>
        <v>312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6">
        <v>312.5</v>
      </c>
      <c r="E13" s="167"/>
      <c r="F13" s="68">
        <f t="shared" si="0"/>
        <v>312.5</v>
      </c>
      <c r="G13" s="69">
        <f t="shared" si="1"/>
        <v>312.5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6">
        <v>312</v>
      </c>
      <c r="E14" s="167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6"/>
      <c r="E15" s="167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6">
        <v>311.8</v>
      </c>
      <c r="E16" s="167"/>
      <c r="F16" s="68">
        <f t="shared" si="0"/>
        <v>311.8</v>
      </c>
      <c r="G16" s="69">
        <f t="shared" si="1"/>
        <v>0</v>
      </c>
      <c r="H16" s="69">
        <f t="shared" si="2"/>
        <v>0</v>
      </c>
      <c r="I16" s="69">
        <f t="shared" si="3"/>
        <v>311.8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6">
        <v>314.5</v>
      </c>
      <c r="E17" s="167"/>
      <c r="F17" s="68">
        <f t="shared" si="0"/>
        <v>314.5</v>
      </c>
      <c r="G17" s="69">
        <f t="shared" si="1"/>
        <v>0</v>
      </c>
      <c r="H17" s="69">
        <f t="shared" si="2"/>
        <v>0</v>
      </c>
      <c r="I17" s="69">
        <f t="shared" si="3"/>
        <v>314.5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6">
        <v>313.5</v>
      </c>
      <c r="E18" s="167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6">
        <v>310.39999999999998</v>
      </c>
      <c r="E19" s="167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6">
        <v>310.3</v>
      </c>
      <c r="E20" s="167"/>
      <c r="F20" s="68">
        <f t="shared" si="0"/>
        <v>310.3</v>
      </c>
      <c r="G20" s="69">
        <f t="shared" si="1"/>
        <v>0</v>
      </c>
      <c r="H20" s="69">
        <f t="shared" si="2"/>
        <v>0</v>
      </c>
      <c r="I20" s="69">
        <f t="shared" si="3"/>
        <v>310.3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6">
        <v>315.5</v>
      </c>
      <c r="E21" s="167"/>
      <c r="F21" s="68">
        <f t="shared" si="0"/>
        <v>315.5</v>
      </c>
      <c r="G21" s="69">
        <f t="shared" si="1"/>
        <v>0</v>
      </c>
      <c r="H21" s="69">
        <f t="shared" si="2"/>
        <v>0</v>
      </c>
      <c r="I21" s="69">
        <f t="shared" si="3"/>
        <v>315.5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6">
        <v>312.89999999999998</v>
      </c>
      <c r="E22" s="167"/>
      <c r="F22" s="68">
        <f t="shared" si="0"/>
        <v>312.89999999999998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6">
        <v>315.39999999999998</v>
      </c>
      <c r="E23" s="167"/>
      <c r="F23" s="68">
        <f t="shared" si="0"/>
        <v>315.39999999999998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6">
        <v>315.8</v>
      </c>
      <c r="E24" s="167"/>
      <c r="F24" s="68">
        <f t="shared" si="0"/>
        <v>315.8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6">
        <v>307.7</v>
      </c>
      <c r="E25" s="167"/>
      <c r="F25" s="68">
        <f t="shared" si="0"/>
        <v>307.7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6">
        <v>309.60000000000002</v>
      </c>
      <c r="E26" s="167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6"/>
      <c r="E27" s="167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6">
        <v>316.5</v>
      </c>
      <c r="E28" s="167"/>
      <c r="F28" s="68">
        <f t="shared" si="0"/>
        <v>316.5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6">
        <v>315.8</v>
      </c>
      <c r="E29" s="167"/>
      <c r="F29" s="68">
        <f t="shared" si="0"/>
        <v>315.8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6">
        <v>309.39999999999998</v>
      </c>
      <c r="E30" s="167"/>
      <c r="F30" s="68">
        <f t="shared" si="0"/>
        <v>309.39999999999998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6">
        <v>309.39999999999998</v>
      </c>
      <c r="E31" s="167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6"/>
      <c r="E32" s="167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6"/>
      <c r="E33" s="16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6">
        <v>312.10000000000002</v>
      </c>
      <c r="E34" s="167"/>
      <c r="F34" s="68">
        <f t="shared" si="0"/>
        <v>312.10000000000002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6">
        <v>306.60000000000002</v>
      </c>
      <c r="E35" s="167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6">
        <v>305</v>
      </c>
      <c r="E36" s="167"/>
      <c r="F36" s="68">
        <f t="shared" si="0"/>
        <v>305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6">
        <v>313</v>
      </c>
      <c r="E37" s="167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6">
        <v>315.8</v>
      </c>
      <c r="E38" s="167"/>
      <c r="F38" s="68">
        <f t="shared" si="0"/>
        <v>315.8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6">
        <v>306.2</v>
      </c>
      <c r="E39" s="167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6">
        <v>314.8</v>
      </c>
      <c r="E40" s="167"/>
      <c r="F40" s="68">
        <f t="shared" si="0"/>
        <v>314.8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6">
        <v>313</v>
      </c>
      <c r="E41" s="167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6">
        <v>314.39999999999998</v>
      </c>
      <c r="E42" s="167"/>
      <c r="F42" s="68">
        <f t="shared" si="0"/>
        <v>314.39999999999998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6">
        <v>313.7</v>
      </c>
      <c r="E43" s="167"/>
      <c r="F43" s="68">
        <f t="shared" si="0"/>
        <v>313.7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6">
        <v>305.39999999999998</v>
      </c>
      <c r="E44" s="167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6">
        <v>0</v>
      </c>
      <c r="E45" s="167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938.9</v>
      </c>
      <c r="H46" s="69">
        <f>SUM(H10:H45)</f>
        <v>4</v>
      </c>
      <c r="I46" s="69">
        <f>LARGE(I10:I45,1)+LARGE(I10:I45,2)+LARGE(I10:I45,3)</f>
        <v>941.8</v>
      </c>
      <c r="J46" s="69">
        <f>SUM(J10:J45)</f>
        <v>4</v>
      </c>
      <c r="K46" s="69">
        <f>LARGE(K10:K45,1)+LARGE(K10:K45,2)+LARGE(K10:K45,3)</f>
        <v>944.1</v>
      </c>
      <c r="L46" s="69">
        <f>SUM(L10:L45)</f>
        <v>4</v>
      </c>
      <c r="M46" s="69">
        <f>LARGE(M10:M45,1)+LARGE(M10:M45,2)+LARGE(M10:M45,3)</f>
        <v>941.69999999999993</v>
      </c>
      <c r="N46" s="69">
        <f>SUM(N10:N45)</f>
        <v>4</v>
      </c>
      <c r="O46" s="69">
        <f>LARGE(O10:O45,1)+LARGE(O10:O45,2)+LARGE(O10:O45,3)</f>
        <v>940.9</v>
      </c>
      <c r="P46" s="69">
        <f>SUM(P10:P45)</f>
        <v>4</v>
      </c>
      <c r="Q46" s="69">
        <f>LARGE(Q10:Q45,1)+LARGE(Q10:Q45,2)+LARGE(Q10:Q45,3)</f>
        <v>942.90000000000009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2025-03-17T19:08:27Z</cp:lastPrinted>
  <dcterms:created xsi:type="dcterms:W3CDTF">2010-11-23T11:44:38Z</dcterms:created>
  <dcterms:modified xsi:type="dcterms:W3CDTF">2025-03-17T19:08:38Z</dcterms:modified>
</cp:coreProperties>
</file>