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Damen\"/>
    </mc:Choice>
  </mc:AlternateContent>
  <xr:revisionPtr revIDLastSave="0" documentId="13_ncr:1_{A32B9E99-E99A-4F45-853D-C4F52792FDFA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1" i="2"/>
  <c r="C10" i="2"/>
  <c r="B23" i="18" l="1"/>
  <c r="B7" i="18"/>
  <c r="B5" i="18"/>
  <c r="B3" i="18"/>
  <c r="B6" i="18"/>
  <c r="B36" i="18"/>
  <c r="B28" i="18"/>
  <c r="B19" i="18"/>
  <c r="B12" i="18"/>
  <c r="B29" i="18"/>
  <c r="B20" i="18"/>
  <c r="B8" i="18"/>
  <c r="B22" i="18"/>
  <c r="B11" i="18"/>
  <c r="B33" i="18"/>
  <c r="B37" i="18"/>
  <c r="B32" i="18"/>
  <c r="B25" i="18"/>
  <c r="B34" i="18"/>
  <c r="B13" i="18"/>
  <c r="B27" i="18"/>
  <c r="B4" i="18"/>
  <c r="B14" i="18"/>
  <c r="B17" i="18"/>
  <c r="B30" i="18"/>
  <c r="B18" i="18"/>
  <c r="B10" i="18"/>
  <c r="B15" i="18"/>
  <c r="B26" i="18"/>
  <c r="B35" i="18"/>
  <c r="B31" i="18"/>
  <c r="B16" i="18"/>
  <c r="B21" i="18"/>
  <c r="B24" i="18"/>
  <c r="B2" i="18"/>
  <c r="B9" i="18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4" i="18"/>
  <c r="C29" i="18"/>
  <c r="C28" i="18"/>
  <c r="C32" i="18"/>
  <c r="C31" i="18"/>
  <c r="C27" i="18"/>
  <c r="C33" i="18"/>
  <c r="C12" i="18"/>
  <c r="C8" i="18"/>
  <c r="C2" i="18"/>
  <c r="C5" i="18"/>
  <c r="C19" i="18"/>
  <c r="C6" i="18"/>
  <c r="C17" i="18"/>
  <c r="C21" i="18"/>
  <c r="C36" i="18"/>
  <c r="C3" i="18"/>
  <c r="C25" i="18"/>
  <c r="C26" i="18"/>
  <c r="C16" i="18"/>
  <c r="C30" i="18"/>
  <c r="C23" i="18"/>
  <c r="C14" i="18"/>
  <c r="C24" i="18"/>
  <c r="C37" i="18"/>
  <c r="C11" i="18"/>
  <c r="C20" i="18"/>
  <c r="C34" i="18"/>
  <c r="C35" i="18"/>
  <c r="C22" i="18"/>
  <c r="C15" i="18"/>
  <c r="C7" i="18"/>
  <c r="C9" i="18"/>
  <c r="C13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S18" i="18" l="1"/>
  <c r="AA36" i="12"/>
  <c r="AA12" i="12"/>
  <c r="S13" i="18"/>
  <c r="S17" i="18"/>
  <c r="S27" i="18"/>
  <c r="S16" i="18"/>
  <c r="S5" i="18"/>
  <c r="S20" i="18"/>
  <c r="AA11" i="8"/>
  <c r="AA23" i="10"/>
  <c r="AA35" i="16"/>
  <c r="S28" i="18"/>
  <c r="S3" i="18"/>
  <c r="S21" i="18"/>
  <c r="S31" i="18"/>
  <c r="S8" i="18"/>
  <c r="S11" i="18"/>
  <c r="S22" i="18"/>
  <c r="S36" i="18"/>
  <c r="S25" i="18"/>
  <c r="S35" i="18"/>
  <c r="S32" i="18"/>
  <c r="S6" i="18"/>
  <c r="S29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AA39" i="8"/>
  <c r="AA29" i="9"/>
  <c r="AA35" i="10"/>
  <c r="AA32" i="7"/>
  <c r="AA14" i="7"/>
  <c r="AA27" i="10"/>
  <c r="AA35" i="12"/>
  <c r="AA31" i="16"/>
  <c r="S14" i="18"/>
  <c r="AA20" i="9"/>
  <c r="AA35" i="9"/>
  <c r="S15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5" i="18"/>
  <c r="P21" i="18"/>
  <c r="P25" i="18"/>
  <c r="P23" i="18"/>
  <c r="P11" i="18"/>
  <c r="P22" i="18"/>
  <c r="P32" i="18"/>
  <c r="P12" i="18"/>
  <c r="P19" i="18"/>
  <c r="P18" i="18"/>
  <c r="P26" i="18"/>
  <c r="P14" i="18"/>
  <c r="P20" i="18"/>
  <c r="P15" i="18"/>
  <c r="P29" i="18"/>
  <c r="P27" i="18"/>
  <c r="P2" i="18"/>
  <c r="P17" i="18"/>
  <c r="P3" i="18"/>
  <c r="P30" i="18"/>
  <c r="P37" i="18"/>
  <c r="P35" i="18"/>
  <c r="P31" i="18"/>
  <c r="P16" i="18"/>
  <c r="P8" i="18"/>
  <c r="P24" i="18"/>
  <c r="P6" i="18"/>
  <c r="P34" i="18"/>
  <c r="P36" i="18"/>
  <c r="P10" i="18"/>
  <c r="P4" i="18"/>
  <c r="P7" i="18"/>
  <c r="P9" i="18"/>
  <c r="P1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2" i="18"/>
  <c r="D28" i="18"/>
  <c r="D33" i="18"/>
  <c r="D5" i="18"/>
  <c r="D21" i="18"/>
  <c r="D25" i="18"/>
  <c r="D23" i="18"/>
  <c r="D11" i="18"/>
  <c r="D7" i="18"/>
  <c r="D32" i="18"/>
  <c r="D12" i="18"/>
  <c r="D19" i="18"/>
  <c r="D18" i="18"/>
  <c r="D26" i="18"/>
  <c r="D14" i="18"/>
  <c r="D20" i="18"/>
  <c r="D4" i="18"/>
  <c r="D31" i="18"/>
  <c r="D8" i="18"/>
  <c r="D6" i="18"/>
  <c r="D36" i="18"/>
  <c r="D16" i="18"/>
  <c r="D24" i="18"/>
  <c r="D34" i="18"/>
  <c r="D29" i="18"/>
  <c r="D3" i="18"/>
  <c r="D35" i="18"/>
  <c r="D27" i="18"/>
  <c r="D30" i="18"/>
  <c r="D2" i="18"/>
  <c r="D37" i="18"/>
  <c r="D10" i="18"/>
  <c r="D17" i="18"/>
  <c r="D9" i="18"/>
  <c r="D15" i="18"/>
  <c r="D13" i="18"/>
  <c r="L4" i="18"/>
  <c r="L35" i="18"/>
  <c r="L29" i="18"/>
  <c r="L7" i="18"/>
  <c r="L22" i="18"/>
  <c r="L27" i="18"/>
  <c r="L2" i="18"/>
  <c r="L17" i="18"/>
  <c r="L3" i="18"/>
  <c r="L30" i="18"/>
  <c r="L37" i="18"/>
  <c r="L10" i="18"/>
  <c r="L28" i="18"/>
  <c r="L33" i="18"/>
  <c r="L5" i="18"/>
  <c r="L21" i="18"/>
  <c r="L25" i="18"/>
  <c r="L23" i="18"/>
  <c r="L11" i="18"/>
  <c r="L32" i="18"/>
  <c r="L12" i="18"/>
  <c r="L19" i="18"/>
  <c r="L18" i="18"/>
  <c r="L26" i="18"/>
  <c r="L14" i="18"/>
  <c r="L20" i="18"/>
  <c r="L31" i="18"/>
  <c r="L16" i="18"/>
  <c r="L8" i="18"/>
  <c r="L24" i="18"/>
  <c r="L6" i="18"/>
  <c r="L34" i="18"/>
  <c r="L36" i="18"/>
  <c r="L9" i="18"/>
  <c r="L13" i="18"/>
  <c r="L15" i="18"/>
  <c r="E4" i="18"/>
  <c r="E31" i="18"/>
  <c r="E8" i="18"/>
  <c r="E6" i="18"/>
  <c r="E36" i="18"/>
  <c r="E16" i="18"/>
  <c r="E24" i="18"/>
  <c r="E34" i="18"/>
  <c r="E35" i="18"/>
  <c r="E29" i="18"/>
  <c r="E27" i="18"/>
  <c r="E2" i="18"/>
  <c r="E17" i="18"/>
  <c r="E3" i="18"/>
  <c r="E30" i="18"/>
  <c r="E37" i="18"/>
  <c r="E10" i="18"/>
  <c r="E22" i="18"/>
  <c r="E28" i="18"/>
  <c r="E33" i="18"/>
  <c r="E5" i="18"/>
  <c r="E21" i="18"/>
  <c r="E25" i="18"/>
  <c r="E23" i="18"/>
  <c r="E11" i="18"/>
  <c r="E18" i="18"/>
  <c r="E32" i="18"/>
  <c r="E26" i="18"/>
  <c r="E12" i="18"/>
  <c r="E14" i="18"/>
  <c r="E19" i="18"/>
  <c r="E20" i="18"/>
  <c r="E15" i="18"/>
  <c r="E7" i="18"/>
  <c r="E9" i="18"/>
  <c r="E13" i="18"/>
  <c r="O29" i="18"/>
  <c r="O27" i="18"/>
  <c r="O2" i="18"/>
  <c r="O17" i="18"/>
  <c r="O3" i="18"/>
  <c r="O30" i="18"/>
  <c r="O37" i="18"/>
  <c r="O35" i="18"/>
  <c r="O28" i="18"/>
  <c r="O33" i="18"/>
  <c r="O5" i="18"/>
  <c r="O21" i="18"/>
  <c r="O25" i="18"/>
  <c r="O23" i="18"/>
  <c r="O11" i="18"/>
  <c r="O22" i="18"/>
  <c r="O4" i="18"/>
  <c r="O31" i="18"/>
  <c r="O8" i="18"/>
  <c r="O6" i="18"/>
  <c r="O36" i="18"/>
  <c r="O16" i="18"/>
  <c r="O24" i="18"/>
  <c r="O34" i="18"/>
  <c r="O10" i="18"/>
  <c r="O32" i="18"/>
  <c r="O26" i="18"/>
  <c r="O12" i="18"/>
  <c r="O14" i="18"/>
  <c r="O19" i="18"/>
  <c r="O20" i="18"/>
  <c r="O18" i="18"/>
  <c r="O15" i="18"/>
  <c r="O7" i="18"/>
  <c r="O13" i="18"/>
  <c r="O9" i="18"/>
  <c r="H28" i="18"/>
  <c r="H33" i="18"/>
  <c r="H5" i="18"/>
  <c r="H21" i="18"/>
  <c r="H25" i="18"/>
  <c r="H23" i="18"/>
  <c r="H11" i="18"/>
  <c r="H35" i="18"/>
  <c r="H32" i="18"/>
  <c r="H12" i="18"/>
  <c r="H19" i="18"/>
  <c r="H18" i="18"/>
  <c r="H26" i="18"/>
  <c r="H14" i="18"/>
  <c r="H20" i="18"/>
  <c r="H22" i="18"/>
  <c r="H4" i="18"/>
  <c r="H31" i="18"/>
  <c r="H8" i="18"/>
  <c r="H6" i="18"/>
  <c r="H36" i="18"/>
  <c r="H16" i="18"/>
  <c r="H24" i="18"/>
  <c r="H34" i="18"/>
  <c r="H2" i="18"/>
  <c r="H37" i="18"/>
  <c r="H17" i="18"/>
  <c r="H10" i="18"/>
  <c r="H29" i="18"/>
  <c r="H3" i="18"/>
  <c r="H30" i="18"/>
  <c r="H27" i="18"/>
  <c r="H9" i="18"/>
  <c r="H15" i="18"/>
  <c r="H7" i="18"/>
  <c r="H1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7" i="18"/>
  <c r="F28" i="18"/>
  <c r="F33" i="18"/>
  <c r="F5" i="18"/>
  <c r="F21" i="18"/>
  <c r="F25" i="18"/>
  <c r="F23" i="18"/>
  <c r="F11" i="18"/>
  <c r="F32" i="18"/>
  <c r="F12" i="18"/>
  <c r="F19" i="18"/>
  <c r="F18" i="18"/>
  <c r="F26" i="18"/>
  <c r="F14" i="18"/>
  <c r="F20" i="18"/>
  <c r="F35" i="18"/>
  <c r="F4" i="18"/>
  <c r="F31" i="18"/>
  <c r="F8" i="18"/>
  <c r="F6" i="18"/>
  <c r="F36" i="18"/>
  <c r="F16" i="18"/>
  <c r="F24" i="18"/>
  <c r="F34" i="18"/>
  <c r="F22" i="18"/>
  <c r="F17" i="18"/>
  <c r="F10" i="18"/>
  <c r="F29" i="18"/>
  <c r="F3" i="18"/>
  <c r="F27" i="18"/>
  <c r="F30" i="18"/>
  <c r="F37" i="18"/>
  <c r="F2" i="18"/>
  <c r="F9" i="18"/>
  <c r="F13" i="18"/>
  <c r="F15" i="18"/>
  <c r="G22" i="18"/>
  <c r="G4" i="18"/>
  <c r="G31" i="18"/>
  <c r="G8" i="18"/>
  <c r="G6" i="18"/>
  <c r="G36" i="18"/>
  <c r="G16" i="18"/>
  <c r="G24" i="18"/>
  <c r="G34" i="18"/>
  <c r="G13" i="18"/>
  <c r="G29" i="18"/>
  <c r="G27" i="18"/>
  <c r="G2" i="18"/>
  <c r="G17" i="18"/>
  <c r="G3" i="18"/>
  <c r="G30" i="18"/>
  <c r="G37" i="18"/>
  <c r="G10" i="18"/>
  <c r="G28" i="18"/>
  <c r="G33" i="18"/>
  <c r="G5" i="18"/>
  <c r="G21" i="18"/>
  <c r="G25" i="18"/>
  <c r="G23" i="18"/>
  <c r="G11" i="18"/>
  <c r="G19" i="18"/>
  <c r="G20" i="18"/>
  <c r="G18" i="18"/>
  <c r="G32" i="18"/>
  <c r="G26" i="18"/>
  <c r="G12" i="18"/>
  <c r="G35" i="18"/>
  <c r="G14" i="18"/>
  <c r="G15" i="18"/>
  <c r="G9" i="18"/>
  <c r="G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5" i="18"/>
  <c r="N21" i="18"/>
  <c r="N25" i="18"/>
  <c r="N23" i="18"/>
  <c r="N11" i="18"/>
  <c r="N22" i="18"/>
  <c r="N32" i="18"/>
  <c r="N12" i="18"/>
  <c r="N19" i="18"/>
  <c r="N18" i="18"/>
  <c r="N26" i="18"/>
  <c r="N14" i="18"/>
  <c r="N20" i="18"/>
  <c r="N29" i="18"/>
  <c r="N27" i="18"/>
  <c r="N2" i="18"/>
  <c r="N17" i="18"/>
  <c r="N3" i="18"/>
  <c r="N30" i="18"/>
  <c r="N37" i="18"/>
  <c r="N10" i="18"/>
  <c r="N4" i="18"/>
  <c r="N36" i="18"/>
  <c r="N31" i="18"/>
  <c r="N16" i="18"/>
  <c r="N8" i="18"/>
  <c r="N24" i="18"/>
  <c r="N6" i="18"/>
  <c r="N34" i="18"/>
  <c r="N15" i="18"/>
  <c r="N9" i="18"/>
  <c r="N13" i="18"/>
  <c r="N7" i="18"/>
  <c r="Q28" i="18"/>
  <c r="Q33" i="18"/>
  <c r="Q5" i="18"/>
  <c r="Q21" i="18"/>
  <c r="Q25" i="18"/>
  <c r="Q23" i="18"/>
  <c r="Q11" i="18"/>
  <c r="Q22" i="18"/>
  <c r="Q32" i="18"/>
  <c r="Q12" i="18"/>
  <c r="Q19" i="18"/>
  <c r="Q18" i="18"/>
  <c r="Q26" i="18"/>
  <c r="Q14" i="18"/>
  <c r="Q20" i="18"/>
  <c r="Q10" i="18"/>
  <c r="Q29" i="18"/>
  <c r="Q27" i="18"/>
  <c r="Q2" i="18"/>
  <c r="Q17" i="18"/>
  <c r="Q3" i="18"/>
  <c r="Q30" i="18"/>
  <c r="Q37" i="18"/>
  <c r="Q35" i="18"/>
  <c r="Q31" i="18"/>
  <c r="Q16" i="18"/>
  <c r="Q8" i="18"/>
  <c r="Q24" i="18"/>
  <c r="Q6" i="18"/>
  <c r="Q34" i="18"/>
  <c r="Q4" i="18"/>
  <c r="Q36" i="18"/>
  <c r="Q15" i="18"/>
  <c r="Q7" i="18"/>
  <c r="Q9" i="18"/>
  <c r="Q13" i="18"/>
  <c r="M4" i="18"/>
  <c r="M31" i="18"/>
  <c r="M8" i="18"/>
  <c r="M6" i="18"/>
  <c r="M36" i="18"/>
  <c r="M16" i="18"/>
  <c r="M24" i="18"/>
  <c r="M34" i="18"/>
  <c r="M10" i="18"/>
  <c r="M29" i="18"/>
  <c r="M27" i="18"/>
  <c r="M2" i="18"/>
  <c r="M17" i="18"/>
  <c r="M3" i="18"/>
  <c r="M30" i="18"/>
  <c r="M37" i="18"/>
  <c r="M35" i="18"/>
  <c r="M32" i="18"/>
  <c r="M12" i="18"/>
  <c r="M19" i="18"/>
  <c r="M18" i="18"/>
  <c r="M26" i="18"/>
  <c r="M14" i="18"/>
  <c r="M20" i="18"/>
  <c r="M15" i="18"/>
  <c r="M28" i="18"/>
  <c r="M25" i="18"/>
  <c r="M33" i="18"/>
  <c r="M23" i="18"/>
  <c r="M5" i="18"/>
  <c r="M11" i="18"/>
  <c r="M21" i="18"/>
  <c r="M22" i="18"/>
  <c r="M7" i="18"/>
  <c r="M9" i="18"/>
  <c r="M1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5" i="18"/>
  <c r="R15" i="18" s="1"/>
  <c r="T34" i="18"/>
  <c r="T7" i="18"/>
  <c r="W13" i="18"/>
  <c r="K13" i="18"/>
  <c r="K34" i="18"/>
  <c r="W34" i="18"/>
  <c r="O46" i="13"/>
  <c r="D6" i="13" s="1"/>
  <c r="R46" i="9"/>
  <c r="E7" i="9" s="1"/>
  <c r="J46" i="10"/>
  <c r="E3" i="10" s="1"/>
  <c r="N46" i="12"/>
  <c r="E5" i="12" s="1"/>
  <c r="T13" i="18"/>
  <c r="R13" i="18" s="1"/>
  <c r="E51" i="1"/>
  <c r="W15" i="18"/>
  <c r="K15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7" i="18"/>
  <c r="T9" i="18"/>
  <c r="T35" i="18"/>
  <c r="R35" i="18" s="1"/>
  <c r="L47" i="1"/>
  <c r="K9" i="18"/>
  <c r="W9" i="18"/>
  <c r="N46" i="9"/>
  <c r="E5" i="9" s="1"/>
  <c r="T22" i="18"/>
  <c r="R22" i="18" s="1"/>
  <c r="K7" i="18"/>
  <c r="W22" i="18"/>
  <c r="K2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9" i="18"/>
  <c r="G26" i="1"/>
  <c r="G24" i="1"/>
  <c r="M32" i="1"/>
  <c r="O20" i="1"/>
  <c r="E38" i="1"/>
  <c r="E32" i="1"/>
  <c r="H17" i="1"/>
  <c r="O35" i="1"/>
  <c r="H26" i="1"/>
  <c r="E17" i="1"/>
  <c r="K20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" i="18"/>
  <c r="W16" i="18"/>
  <c r="W8" i="18"/>
  <c r="W5" i="18"/>
  <c r="W36" i="18"/>
  <c r="W17" i="18"/>
  <c r="K12" i="18"/>
  <c r="W18" i="18"/>
  <c r="K24" i="18"/>
  <c r="M33" i="1"/>
  <c r="G36" i="1"/>
  <c r="W29" i="18"/>
  <c r="W21" i="18"/>
  <c r="I34" i="1"/>
  <c r="K6" i="18"/>
  <c r="W23" i="18"/>
  <c r="W2" i="18"/>
  <c r="W32" i="18"/>
  <c r="W4" i="18"/>
  <c r="W26" i="18"/>
  <c r="M19" i="1"/>
  <c r="E31" i="1"/>
  <c r="T4" i="18"/>
  <c r="T19" i="18"/>
  <c r="W25" i="18"/>
  <c r="W27" i="18"/>
  <c r="W24" i="18"/>
  <c r="W28" i="18"/>
  <c r="W37" i="18"/>
  <c r="W20" i="18"/>
  <c r="T20" i="18"/>
  <c r="R20" i="18" s="1"/>
  <c r="W30" i="18"/>
  <c r="W11" i="18"/>
  <c r="G27" i="1"/>
  <c r="K16" i="18"/>
  <c r="W6" i="18"/>
  <c r="L22" i="1"/>
  <c r="T28" i="18"/>
  <c r="R28" i="18" s="1"/>
  <c r="T3" i="18"/>
  <c r="R3" i="18" s="1"/>
  <c r="T8" i="18"/>
  <c r="R8" i="18" s="1"/>
  <c r="T11" i="18"/>
  <c r="R11" i="18" s="1"/>
  <c r="T36" i="18"/>
  <c r="R36" i="18" s="1"/>
  <c r="T26" i="18"/>
  <c r="T5" i="18"/>
  <c r="R5" i="18" s="1"/>
  <c r="T37" i="18"/>
  <c r="T17" i="18"/>
  <c r="R17" i="18" s="1"/>
  <c r="T29" i="18"/>
  <c r="R29" i="18" s="1"/>
  <c r="T21" i="18"/>
  <c r="L40" i="1"/>
  <c r="L25" i="1"/>
  <c r="W19" i="18"/>
  <c r="T2" i="18"/>
  <c r="T16" i="18"/>
  <c r="R16" i="18" s="1"/>
  <c r="L46" i="1"/>
  <c r="T18" i="18"/>
  <c r="M22" i="1"/>
  <c r="I29" i="1"/>
  <c r="T12" i="18"/>
  <c r="W12" i="18"/>
  <c r="T10" i="18"/>
  <c r="W10" i="18"/>
  <c r="T23" i="18"/>
  <c r="T6" i="18"/>
  <c r="R6" i="18" s="1"/>
  <c r="L44" i="1"/>
  <c r="T33" i="18"/>
  <c r="T25" i="18"/>
  <c r="R25" i="18" s="1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3" i="18"/>
  <c r="M17" i="1"/>
  <c r="Q17" i="1"/>
  <c r="K17" i="18"/>
  <c r="K28" i="18"/>
  <c r="W14" i="18"/>
  <c r="K33" i="18"/>
  <c r="K30" i="18"/>
  <c r="K14" i="18"/>
  <c r="K11" i="18"/>
  <c r="K4" i="18"/>
  <c r="K37" i="18"/>
  <c r="K5" i="18"/>
  <c r="K25" i="18"/>
  <c r="K18" i="18"/>
  <c r="K21" i="18"/>
  <c r="K23" i="18"/>
  <c r="K8" i="18"/>
  <c r="K36" i="18"/>
  <c r="K10" i="18"/>
  <c r="K31" i="18"/>
  <c r="T14" i="18"/>
  <c r="K2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L54" i="1"/>
  <c r="G54" i="1"/>
  <c r="H54" i="1"/>
  <c r="E54" i="1"/>
  <c r="F54" i="1"/>
  <c r="Q54" i="1"/>
  <c r="P54" i="1"/>
  <c r="O54" i="1"/>
  <c r="N54" i="1"/>
  <c r="M54" i="1"/>
  <c r="I54" i="1"/>
  <c r="C7" i="17"/>
  <c r="R14" i="18"/>
  <c r="R21" i="18"/>
  <c r="R18" i="18"/>
  <c r="R31" i="18"/>
  <c r="R50" i="1" s="1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6" i="19"/>
  <c r="J6" i="19" s="1"/>
  <c r="J35" i="18"/>
  <c r="I35" i="18" s="1"/>
  <c r="U51" i="1"/>
  <c r="J33" i="18"/>
  <c r="I33" i="18" s="1"/>
  <c r="J11" i="18"/>
  <c r="I11" i="18" s="1"/>
  <c r="J23" i="18"/>
  <c r="I23" i="18" s="1"/>
  <c r="D2" i="19"/>
  <c r="J2" i="19" s="1"/>
  <c r="K54" i="1"/>
  <c r="S54" i="1"/>
  <c r="J24" i="18"/>
  <c r="I24" i="18" s="1"/>
  <c r="J26" i="18"/>
  <c r="I26" i="18" s="1"/>
  <c r="J10" i="18"/>
  <c r="I10" i="18" s="1"/>
  <c r="J7" i="18"/>
  <c r="I7" i="18" s="1"/>
  <c r="D3" i="19"/>
  <c r="T3" i="19" s="1"/>
  <c r="J34" i="18"/>
  <c r="I34" i="18" s="1"/>
  <c r="U25" i="1"/>
  <c r="U47" i="1"/>
  <c r="J15" i="18"/>
  <c r="I15" i="18" s="1"/>
  <c r="J18" i="18"/>
  <c r="I18" i="18" s="1"/>
  <c r="J27" i="18"/>
  <c r="I27" i="18" s="1"/>
  <c r="J36" i="18"/>
  <c r="I36" i="18" s="1"/>
  <c r="J17" i="18"/>
  <c r="I17" i="18" s="1"/>
  <c r="J13" i="18"/>
  <c r="I13" i="18" s="1"/>
  <c r="J25" i="18"/>
  <c r="I25" i="18" s="1"/>
  <c r="J19" i="18"/>
  <c r="I19" i="18" s="1"/>
  <c r="J6" i="18"/>
  <c r="I6" i="18" s="1"/>
  <c r="J5" i="18"/>
  <c r="I5" i="18" s="1"/>
  <c r="J28" i="18"/>
  <c r="I28" i="18" s="1"/>
  <c r="J22" i="18"/>
  <c r="I22" i="18" s="1"/>
  <c r="J9" i="18"/>
  <c r="I9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4" i="18"/>
  <c r="I4" i="18" s="1"/>
  <c r="J32" i="18"/>
  <c r="I32" i="18" s="1"/>
  <c r="J20" i="18"/>
  <c r="I20" i="18" s="1"/>
  <c r="J14" i="18"/>
  <c r="I14" i="18" s="1"/>
  <c r="J8" i="18"/>
  <c r="I8" i="18" s="1"/>
  <c r="J21" i="18"/>
  <c r="I21" i="18" s="1"/>
  <c r="J37" i="18"/>
  <c r="I37" i="18" s="1"/>
  <c r="J16" i="18"/>
  <c r="I16" i="18" s="1"/>
  <c r="J12" i="18"/>
  <c r="I12" i="18" s="1"/>
  <c r="J29" i="18"/>
  <c r="I29" i="18" s="1"/>
  <c r="J2" i="18"/>
  <c r="I2" i="18" s="1"/>
  <c r="J31" i="18"/>
  <c r="I31" i="18" s="1"/>
  <c r="J3" i="18"/>
  <c r="I3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4" i="19"/>
  <c r="H7" i="1"/>
  <c r="H8" i="1"/>
  <c r="M7" i="1"/>
  <c r="O7" i="17"/>
  <c r="R5" i="19"/>
  <c r="O6" i="17"/>
  <c r="N10" i="1"/>
  <c r="N6" i="1"/>
  <c r="N7" i="1"/>
  <c r="R3" i="19"/>
  <c r="R2" i="19"/>
  <c r="R6" i="19"/>
  <c r="R7" i="19"/>
  <c r="H9" i="1"/>
  <c r="H10" i="1"/>
  <c r="H45" i="17"/>
  <c r="P38" i="17"/>
  <c r="O9" i="17"/>
  <c r="S10" i="18" s="1"/>
  <c r="R10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4" i="18" l="1"/>
  <c r="R4" i="18" s="1"/>
  <c r="S9" i="18"/>
  <c r="R9" i="18" s="1"/>
  <c r="V42" i="1"/>
  <c r="S30" i="18"/>
  <c r="R30" i="18" s="1"/>
  <c r="S34" i="18"/>
  <c r="R34" i="18" s="1"/>
  <c r="S7" i="18"/>
  <c r="R7" i="18" s="1"/>
  <c r="S37" i="18"/>
  <c r="R37" i="18" s="1"/>
  <c r="S2" i="18"/>
  <c r="R2" i="18" s="1"/>
  <c r="S33" i="18"/>
  <c r="R33" i="18" s="1"/>
  <c r="T6" i="19"/>
  <c r="S12" i="18"/>
  <c r="R12" i="18" s="1"/>
  <c r="S23" i="18"/>
  <c r="R23" i="18" s="1"/>
  <c r="V52" i="1"/>
  <c r="V51" i="1"/>
  <c r="T2" i="19"/>
  <c r="V3" i="18"/>
  <c r="U3" i="18" s="1"/>
  <c r="J3" i="19"/>
  <c r="I3" i="19" s="1"/>
  <c r="V29" i="1"/>
  <c r="V13" i="18"/>
  <c r="U13" i="18" s="1"/>
  <c r="V35" i="18"/>
  <c r="U35" i="18" s="1"/>
  <c r="V18" i="18"/>
  <c r="U18" i="18" s="1"/>
  <c r="V40" i="1"/>
  <c r="V26" i="1"/>
  <c r="V48" i="1"/>
  <c r="S19" i="18"/>
  <c r="R19" i="18" s="1"/>
  <c r="S26" i="18"/>
  <c r="R26" i="18" s="1"/>
  <c r="O45" i="17"/>
  <c r="V8" i="18"/>
  <c r="U8" i="18" s="1"/>
  <c r="V47" i="1"/>
  <c r="V36" i="18"/>
  <c r="U36" i="18" s="1"/>
  <c r="V5" i="18"/>
  <c r="U5" i="18" s="1"/>
  <c r="V46" i="1"/>
  <c r="V28" i="18"/>
  <c r="U28" i="18" s="1"/>
  <c r="V22" i="18"/>
  <c r="U22" i="18" s="1"/>
  <c r="V6" i="18"/>
  <c r="U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11" i="18"/>
  <c r="U11" i="18" s="1"/>
  <c r="V20" i="18"/>
  <c r="U20" i="18" s="1"/>
  <c r="V21" i="18"/>
  <c r="U21" i="18" s="1"/>
  <c r="J23" i="1"/>
  <c r="V29" i="18"/>
  <c r="U29" i="18" s="1"/>
  <c r="V14" i="18"/>
  <c r="U14" i="18" s="1"/>
  <c r="V15" i="18"/>
  <c r="U15" i="18" s="1"/>
  <c r="V24" i="18"/>
  <c r="U24" i="18" s="1"/>
  <c r="V25" i="18"/>
  <c r="U25" i="18" s="1"/>
  <c r="J27" i="1"/>
  <c r="J39" i="1"/>
  <c r="J40" i="1"/>
  <c r="J35" i="1"/>
  <c r="J42" i="1"/>
  <c r="J22" i="1"/>
  <c r="J24" i="1"/>
  <c r="J41" i="1"/>
  <c r="J19" i="1"/>
  <c r="R24" i="18"/>
  <c r="R27" i="18"/>
  <c r="R25" i="1" s="1"/>
  <c r="J18" i="1"/>
  <c r="J43" i="1"/>
  <c r="J32" i="1"/>
  <c r="J25" i="1"/>
  <c r="J17" i="1"/>
  <c r="E10" i="1"/>
  <c r="K10" i="1" s="1"/>
  <c r="E11" i="1"/>
  <c r="K11" i="1" s="1"/>
  <c r="Q4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3" i="19" s="1"/>
  <c r="P3" i="17"/>
  <c r="M13" i="1"/>
  <c r="Q6" i="19"/>
  <c r="H13" i="1"/>
  <c r="I2" i="19"/>
  <c r="N13" i="1"/>
  <c r="Q7" i="19"/>
  <c r="Q3" i="19"/>
  <c r="E6" i="1"/>
  <c r="K6" i="1" s="1"/>
  <c r="J4" i="19"/>
  <c r="T4" i="19"/>
  <c r="E7" i="1"/>
  <c r="K7" i="1" s="1"/>
  <c r="T5" i="19"/>
  <c r="E8" i="1"/>
  <c r="K8" i="1" s="1"/>
  <c r="J5" i="19"/>
  <c r="J7" i="19"/>
  <c r="T7" i="19"/>
  <c r="I6" i="19"/>
  <c r="P9" i="17"/>
  <c r="V19" i="18" s="1"/>
  <c r="U19" i="18" s="1"/>
  <c r="J29" i="1"/>
  <c r="J37" i="1"/>
  <c r="R46" i="1"/>
  <c r="J31" i="1"/>
  <c r="J26" i="1"/>
  <c r="J28" i="1"/>
  <c r="P4" i="17"/>
  <c r="Q5" i="19"/>
  <c r="J38" i="1"/>
  <c r="J20" i="1"/>
  <c r="J30" i="1"/>
  <c r="J44" i="1"/>
  <c r="J34" i="1"/>
  <c r="J21" i="1"/>
  <c r="J33" i="1"/>
  <c r="J36" i="1"/>
  <c r="V16" i="18" l="1"/>
  <c r="U16" i="18" s="1"/>
  <c r="V17" i="18"/>
  <c r="U17" i="18" s="1"/>
  <c r="V10" i="18"/>
  <c r="U10" i="18" s="1"/>
  <c r="V4" i="18"/>
  <c r="U4" i="18" s="1"/>
  <c r="R41" i="1"/>
  <c r="R26" i="1"/>
  <c r="V34" i="18"/>
  <c r="U34" i="18" s="1"/>
  <c r="V30" i="18"/>
  <c r="U30" i="18" s="1"/>
  <c r="R37" i="1"/>
  <c r="R19" i="1"/>
  <c r="R36" i="1"/>
  <c r="R38" i="1"/>
  <c r="R40" i="1"/>
  <c r="V37" i="18"/>
  <c r="U37" i="18" s="1"/>
  <c r="R29" i="1"/>
  <c r="V33" i="18"/>
  <c r="U33" i="18" s="1"/>
  <c r="V2" i="18"/>
  <c r="U2" i="18" s="1"/>
  <c r="S6" i="19"/>
  <c r="V23" i="18"/>
  <c r="U23" i="18" s="1"/>
  <c r="V7" i="18"/>
  <c r="U7" i="18" s="1"/>
  <c r="V12" i="18"/>
  <c r="U12" i="18" s="1"/>
  <c r="S2" i="19"/>
  <c r="V27" i="18"/>
  <c r="U27" i="18" s="1"/>
  <c r="V31" i="18"/>
  <c r="U31" i="18" s="1"/>
  <c r="J54" i="1"/>
  <c r="V9" i="18"/>
  <c r="U9" i="18" s="1"/>
  <c r="U9" i="1"/>
  <c r="V26" i="18"/>
  <c r="U26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4" i="19"/>
  <c r="R11" i="1"/>
  <c r="R7" i="1"/>
  <c r="S13" i="1"/>
  <c r="S7" i="19"/>
  <c r="S5" i="19"/>
  <c r="I5" i="19"/>
  <c r="I4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<sst xmlns="http://schemas.openxmlformats.org/spreadsheetml/2006/main" count="588" uniqueCount="137">
  <si>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</si>
  <si>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</si>
  <si>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</si>
  <si>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</si>
  <si>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</si>
  <si>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</si>
  <si>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</si>
  <si>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</si>
  <si>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</si>
  <si>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</si>
  <si>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</si>
  <si>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</si>
  <si>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</si>
  <si>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</si>
  <si>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</si>
  <si>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</si>
  <si>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</si>
  <si>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</si>
  <si>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</si>
  <si>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</si>
  <si>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</si>
  <si>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</si>
  <si>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</si>
  <si>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</si>
  <si>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</si>
  <si>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</si>
  <si>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</si>
  <si>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</si>
  <si>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</si>
  <si>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</si>
  <si>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</si>
  <si>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</si>
  <si>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</si>
  <si>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</si>
  <si>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</si>
  <si>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</si>
  <si>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</si>
  <si>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</si>
  <si>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</si>
  <si>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</si>
  <si>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</si>
  <si>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</si>
  <si>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</si>
  <si>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</si>
  <si>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</si>
  <si>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</si>
  <si>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</si>
  <si>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</si>
  <si>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</si>
  <si>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</si>
  <si>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</si>
  <si>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</si>
  <si>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</si>
  <si>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</si>
  <si>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</si>
  <si>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</si>
  <si>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</si>
  <si>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</si>
  <si>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</si>
  <si>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</si>
  <si>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Spahnharrenstätte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</si>
  <si>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</si>
  <si>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</si>
  <si>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</si>
  <si>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</si>
  <si>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</si>
  <si>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</si>
  <si>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</si>
  <si>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</si>
  <si>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</si>
  <si>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</si>
  <si>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</si>
  <si>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</si>
  <si>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</si>
  <si>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</si>
  <si>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</si>
  <si>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</si>
  <si>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</si>
  <si>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</si>
  <si>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</si>
  <si>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</si>
  <si>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</si>
  <si>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</si>
  <si>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</si>
  <si>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</si>
  <si>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</si>
  <si>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</si>
  <si>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10.09.</t>
  </si>
  <si>
    <t>24.09.</t>
  </si>
  <si>
    <t>08.10.</t>
  </si>
  <si>
    <t>22.10.</t>
  </si>
  <si>
    <t>05.11.</t>
  </si>
  <si>
    <t>26.11.</t>
  </si>
  <si>
    <t>Börger</t>
  </si>
  <si>
    <t>Ostenwalde</t>
  </si>
  <si>
    <t>Börger II</t>
  </si>
  <si>
    <t>Ostenwalde III</t>
  </si>
  <si>
    <t>Lorup III</t>
  </si>
  <si>
    <t>Spahnharrenstätte VI</t>
  </si>
  <si>
    <t>Margret Pohlgeers</t>
  </si>
  <si>
    <t>Gertrud Kuchta</t>
  </si>
  <si>
    <t>Gundula Schwarte</t>
  </si>
  <si>
    <t>Charlot Müller</t>
  </si>
  <si>
    <t>x</t>
  </si>
  <si>
    <t>Sarah Breer</t>
  </si>
  <si>
    <t>Annette Schwarte</t>
  </si>
  <si>
    <t>Margret Brinkmann</t>
  </si>
  <si>
    <t>Gaby Jansen</t>
  </si>
  <si>
    <t>Silvia Küßel</t>
  </si>
  <si>
    <t>Gabi Rosen</t>
  </si>
  <si>
    <t>Monika Reimann</t>
  </si>
  <si>
    <t>Nadine Krömer</t>
  </si>
  <si>
    <t>Marina Schrand</t>
  </si>
  <si>
    <t>Margret Büter</t>
  </si>
  <si>
    <t>Nina Krömer</t>
  </si>
  <si>
    <t>Johanna Gebken</t>
  </si>
  <si>
    <t>Dora Meyer</t>
  </si>
  <si>
    <t>Marina Gerdes</t>
  </si>
  <si>
    <t>Katrin Kröger</t>
  </si>
  <si>
    <t>Laura Kröger</t>
  </si>
  <si>
    <t>05953/8976</t>
  </si>
  <si>
    <t>Anja Meiners</t>
  </si>
  <si>
    <t>Doris Nortmann</t>
  </si>
  <si>
    <t>Magret Brinkmann</t>
  </si>
  <si>
    <t xml:space="preserve">Nadine Albers </t>
  </si>
  <si>
    <t xml:space="preserve">Dora Meyer </t>
  </si>
  <si>
    <t>0173 1863452</t>
  </si>
  <si>
    <t>01731863452</t>
  </si>
  <si>
    <t>Nadine Albers</t>
  </si>
  <si>
    <t xml:space="preserve">Anja Meiners </t>
  </si>
  <si>
    <t>Manfred Bunten</t>
  </si>
  <si>
    <t>21.01.</t>
  </si>
  <si>
    <t>04.02.</t>
  </si>
  <si>
    <t>18.02.</t>
  </si>
  <si>
    <t>03.03.</t>
  </si>
  <si>
    <t>17.03.</t>
  </si>
  <si>
    <t>14.04.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</si>
</sst>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5" xfId="0" applyNumberFormat="1" applyFont="1" applyFill="1" applyBorder="1" applyAlignment="1" applyProtection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5" sqref="Q5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30</v>
      </c>
      <c r="E1" s="19"/>
      <c r="F1" s="20"/>
      <c r="G1" s="19"/>
      <c r="H1" s="20"/>
      <c r="I1" s="19"/>
      <c r="J1" s="18" t="s">
        <v>29</v>
      </c>
      <c r="K1" s="166" t="s">
        <v>28</v>
      </c>
      <c r="L1" s="166"/>
      <c r="M1" s="165" t="s">
        <v>23</v>
      </c>
      <c r="N1" s="165"/>
      <c r="O1" s="165"/>
      <c r="P1" s="164" t="s">
        <v>14</v>
      </c>
      <c r="Q1" s="16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32</v>
      </c>
      <c r="D3" s="118" t="s">
        <v>87</v>
      </c>
      <c r="E3" s="118" t="s">
        <v>88</v>
      </c>
      <c r="F3" s="118" t="s">
        <v>89</v>
      </c>
      <c r="G3" s="118" t="s">
        <v>90</v>
      </c>
      <c r="H3" s="118" t="s">
        <v>91</v>
      </c>
      <c r="I3" s="118" t="s">
        <v>92</v>
      </c>
      <c r="J3" s="167" t="s">
        <v>1</v>
      </c>
      <c r="K3" s="167"/>
      <c r="L3" s="118" t="s">
        <v>131</v>
      </c>
      <c r="M3" s="118" t="s">
        <v>132</v>
      </c>
      <c r="N3" s="118" t="s">
        <v>133</v>
      </c>
      <c r="O3" s="118" t="s">
        <v>134</v>
      </c>
      <c r="P3" s="118" t="s">
        <v>135</v>
      </c>
      <c r="Q3" s="118" t="s">
        <v>136</v>
      </c>
      <c r="R3" s="157" t="s">
        <v>3</v>
      </c>
      <c r="S3" s="157"/>
      <c r="T3" s="157" t="s">
        <v>5</v>
      </c>
      <c r="U3" s="157"/>
    </row>
    <row r="4" spans="1:22" s="21" customFormat="1" ht="34.5" customHeight="1" x14ac:dyDescent="0.3">
      <c r="A4" s="29" t="s">
        <v>2</v>
      </c>
      <c r="B4" s="155" t="s">
        <v>48</v>
      </c>
      <c r="C4" s="156"/>
      <c r="D4" s="30" t="s">
        <v>93</v>
      </c>
      <c r="E4" s="30" t="s">
        <v>94</v>
      </c>
      <c r="F4" s="30" t="s">
        <v>9</v>
      </c>
      <c r="G4" s="30" t="s">
        <v>60</v>
      </c>
      <c r="H4" s="30" t="s">
        <v>94</v>
      </c>
      <c r="I4" s="30" t="s">
        <v>60</v>
      </c>
      <c r="J4" s="29" t="s">
        <v>0</v>
      </c>
      <c r="K4" s="31" t="s">
        <v>4</v>
      </c>
      <c r="L4" s="30" t="s">
        <v>9</v>
      </c>
      <c r="M4" s="30" t="s">
        <v>94</v>
      </c>
      <c r="N4" s="30" t="s">
        <v>9</v>
      </c>
      <c r="O4" s="30" t="s">
        <v>93</v>
      </c>
      <c r="P4" s="30" t="s">
        <v>60</v>
      </c>
      <c r="Q4" s="30" t="s">
        <v>93</v>
      </c>
      <c r="R4" s="32" t="s">
        <v>0</v>
      </c>
      <c r="S4" s="29" t="s">
        <v>4</v>
      </c>
      <c r="T4" s="31" t="s">
        <v>0</v>
      </c>
      <c r="U4" s="29" t="s">
        <v>6</v>
      </c>
      <c r="V4" s="162" t="s">
        <v>43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2"/>
    </row>
    <row r="6" spans="1:22" ht="20.25" customHeight="1" x14ac:dyDescent="0.3">
      <c r="A6" s="35">
        <v>1</v>
      </c>
      <c r="B6" s="158" t="str">
        <f>'Übersicht Gruppen'!B2</f>
        <v>Lorup III</v>
      </c>
      <c r="C6" s="159"/>
      <c r="D6" s="36">
        <f>'Übersicht Gruppen'!C2</f>
        <v>928.5</v>
      </c>
      <c r="E6" s="36">
        <f>'Übersicht Gruppen'!D2</f>
        <v>922.5</v>
      </c>
      <c r="F6" s="36">
        <f>'Übersicht Gruppen'!E2</f>
        <v>935.40000000000009</v>
      </c>
      <c r="G6" s="36">
        <f>'Übersicht Gruppen'!F2</f>
        <v>925.59999999999991</v>
      </c>
      <c r="H6" s="36">
        <f>'Übersicht Gruppen'!G2</f>
        <v>928</v>
      </c>
      <c r="I6" s="36">
        <f>'Übersicht Gruppen'!H2</f>
        <v>927.7</v>
      </c>
      <c r="J6" s="37">
        <f>'Übersicht Gruppen'!I2</f>
        <v>927.94999999999993</v>
      </c>
      <c r="K6" s="38">
        <f t="shared" ref="K6:K11" si="0">SUM(D6:I6)</f>
        <v>5567.7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IF(Formelhilfe!O2=0,0,'Übersicht Gruppen'!Q2)</f>
        <v>0</v>
      </c>
      <c r="S6" s="38">
        <f t="shared" ref="S6:S11" si="1">SUM(L6:Q6)</f>
        <v>0</v>
      </c>
      <c r="T6" s="37">
        <f>'Übersicht Gruppen'!S2</f>
        <v>927.94999999999993</v>
      </c>
      <c r="U6" s="38">
        <f>SUM(S6+K6)</f>
        <v>5567.7</v>
      </c>
      <c r="V6" s="163"/>
    </row>
    <row r="7" spans="1:22" ht="20.25" customHeight="1" x14ac:dyDescent="0.3">
      <c r="A7" s="39">
        <v>2</v>
      </c>
      <c r="B7" s="160" t="str">
        <f>'Übersicht Gruppen'!B3</f>
        <v>Börger II</v>
      </c>
      <c r="C7" s="161"/>
      <c r="D7" s="40">
        <f>'Übersicht Gruppen'!C3</f>
        <v>912.8</v>
      </c>
      <c r="E7" s="40">
        <f>'Übersicht Gruppen'!D3</f>
        <v>916</v>
      </c>
      <c r="F7" s="40">
        <f>'Übersicht Gruppen'!E3</f>
        <v>926.09999999999991</v>
      </c>
      <c r="G7" s="40">
        <f>'Übersicht Gruppen'!F3</f>
        <v>921.90000000000009</v>
      </c>
      <c r="H7" s="40">
        <f>'Übersicht Gruppen'!G3</f>
        <v>917.3</v>
      </c>
      <c r="I7" s="40">
        <f>'Übersicht Gruppen'!H3</f>
        <v>921.6</v>
      </c>
      <c r="J7" s="41" t="e">
        <f>'Übersicht Gruppen'!I3</f>
        <v>#DIV/0!</v>
      </c>
      <c r="K7" s="42">
        <f t="shared" si="0"/>
        <v>5515.7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IF(Formelhilfe!O3=0,0,'Übersicht Gruppen'!Q3)</f>
        <v>0</v>
      </c>
      <c r="S7" s="42">
        <f t="shared" si="1"/>
        <v>0</v>
      </c>
      <c r="T7" s="41" t="e">
        <f>'Übersicht Gruppen'!S3</f>
        <v>#DIV/0!</v>
      </c>
      <c r="U7" s="42">
        <f t="shared" ref="U7:U11" si="2">SUM(S7+K7)</f>
        <v>5515.7</v>
      </c>
      <c r="V7" s="86">
        <f>(U6-U7)*-1</f>
        <v>-52</v>
      </c>
    </row>
    <row r="8" spans="1:22" ht="20.25" customHeight="1" x14ac:dyDescent="0.3">
      <c r="A8" s="43">
        <v>3</v>
      </c>
      <c r="B8" s="158" t="str">
        <f>'Übersicht Gruppen'!B4</f>
        <v>Ostenwalde III</v>
      </c>
      <c r="C8" s="159"/>
      <c r="D8" s="36">
        <f>'Übersicht Gruppen'!C4</f>
        <v>910.49999999999989</v>
      </c>
      <c r="E8" s="36">
        <f>'Übersicht Gruppen'!D4</f>
        <v>922.69999999999993</v>
      </c>
      <c r="F8" s="36">
        <f>'Übersicht Gruppen'!E4</f>
        <v>914.7</v>
      </c>
      <c r="G8" s="36">
        <f>'Übersicht Gruppen'!F4</f>
        <v>909</v>
      </c>
      <c r="H8" s="36">
        <f>'Übersicht Gruppen'!G4</f>
        <v>913.00000000000011</v>
      </c>
      <c r="I8" s="36">
        <f>'Übersicht Gruppen'!H4</f>
        <v>902.8</v>
      </c>
      <c r="J8" s="37">
        <f>'Übersicht Gruppen'!I4</f>
        <v>912.11666666666667</v>
      </c>
      <c r="K8" s="38">
        <f t="shared" si="0"/>
        <v>5472.7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IF(Formelhilfe!O4=0,0,'Übersicht Gruppen'!Q4)</f>
        <v>0</v>
      </c>
      <c r="S8" s="38">
        <f t="shared" si="1"/>
        <v>0</v>
      </c>
      <c r="T8" s="37">
        <f>'Übersicht Gruppen'!S4</f>
        <v>912.11666666666667</v>
      </c>
      <c r="U8" s="38">
        <f t="shared" si="2"/>
        <v>5472.7</v>
      </c>
      <c r="V8" s="92">
        <f t="shared" ref="V8:V11" si="3">(U7-U8)*-1</f>
        <v>-43</v>
      </c>
    </row>
    <row r="9" spans="1:22" ht="20.25" customHeight="1" x14ac:dyDescent="0.3">
      <c r="A9" s="29">
        <v>4</v>
      </c>
      <c r="B9" s="160" t="str">
        <f>'Übersicht Gruppen'!B5</f>
        <v>Spahnharrenstätte VI</v>
      </c>
      <c r="C9" s="161"/>
      <c r="D9" s="40">
        <f>'Übersicht Gruppen'!C5</f>
        <v>897.5</v>
      </c>
      <c r="E9" s="40">
        <f>'Übersicht Gruppen'!D5</f>
        <v>903.4</v>
      </c>
      <c r="F9" s="40">
        <f>'Übersicht Gruppen'!E5</f>
        <v>902.9</v>
      </c>
      <c r="G9" s="40">
        <f>'Übersicht Gruppen'!F5</f>
        <v>907.3</v>
      </c>
      <c r="H9" s="40">
        <f>'Übersicht Gruppen'!G5</f>
        <v>907.3</v>
      </c>
      <c r="I9" s="40">
        <f>'Übersicht Gruppen'!H5</f>
        <v>908.30000000000007</v>
      </c>
      <c r="J9" s="41">
        <f>'Übersicht Gruppen'!I5</f>
        <v>904.45000000000016</v>
      </c>
      <c r="K9" s="42">
        <f t="shared" si="0"/>
        <v>5426.7000000000007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IF(Formelhilfe!O5=0,0,'Übersicht Gruppen'!Q5)</f>
        <v>0</v>
      </c>
      <c r="S9" s="42">
        <f t="shared" si="1"/>
        <v>0</v>
      </c>
      <c r="T9" s="41">
        <f>'Übersicht Gruppen'!S5</f>
        <v>904.45000000000016</v>
      </c>
      <c r="U9" s="42">
        <f t="shared" si="2"/>
        <v>5426.7000000000007</v>
      </c>
      <c r="V9" s="86">
        <f t="shared" si="3"/>
        <v>-45.999999999999091</v>
      </c>
    </row>
    <row r="10" spans="1:22" ht="20.25" customHeight="1" x14ac:dyDescent="0.3">
      <c r="A10" s="44">
        <v>5</v>
      </c>
      <c r="B10" s="158" t="str">
        <f>'Übersicht Gruppen'!B6</f>
        <v>Verein V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 t="e">
        <f>'Übersicht Gruppen'!I6</f>
        <v>#DIV/0!</v>
      </c>
      <c r="K10" s="38">
        <f t="shared" si="0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IF(Formelhilfe!O6=0,0,'Übersicht Gruppen'!Q6)</f>
        <v>0</v>
      </c>
      <c r="S10" s="38">
        <f t="shared" si="1"/>
        <v>0</v>
      </c>
      <c r="T10" s="37" t="e">
        <f>'Übersicht Gruppen'!S6</f>
        <v>#DIV/0!</v>
      </c>
      <c r="U10" s="38">
        <f t="shared" si="2"/>
        <v>0</v>
      </c>
      <c r="V10" s="92">
        <f t="shared" si="3"/>
        <v>-5426.7000000000007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86">
        <f t="shared" si="3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31</v>
      </c>
      <c r="D13" s="36">
        <f>AVERAGE(D6:D11)</f>
        <v>608.21666666666658</v>
      </c>
      <c r="E13" s="36">
        <f t="shared" ref="E13:U13" si="4">AVERAGE(E6:E11)</f>
        <v>610.76666666666665</v>
      </c>
      <c r="F13" s="36">
        <f t="shared" si="4"/>
        <v>613.18333333333328</v>
      </c>
      <c r="G13" s="36">
        <f t="shared" si="4"/>
        <v>610.63333333333333</v>
      </c>
      <c r="H13" s="36">
        <f t="shared" si="4"/>
        <v>610.93333333333339</v>
      </c>
      <c r="I13" s="36">
        <f t="shared" si="4"/>
        <v>610.06666666666672</v>
      </c>
      <c r="J13" s="37" t="e">
        <f t="shared" si="4"/>
        <v>#DIV/0!</v>
      </c>
      <c r="K13" s="38">
        <f>SUM(K6:K11)/6</f>
        <v>3663.7999999999997</v>
      </c>
      <c r="L13" s="36">
        <f t="shared" si="4"/>
        <v>0</v>
      </c>
      <c r="M13" s="36">
        <f t="shared" si="4"/>
        <v>0</v>
      </c>
      <c r="N13" s="36">
        <f t="shared" si="4"/>
        <v>0</v>
      </c>
      <c r="O13" s="36">
        <f t="shared" si="4"/>
        <v>0</v>
      </c>
      <c r="P13" s="36">
        <f t="shared" si="4"/>
        <v>0</v>
      </c>
      <c r="Q13" s="36">
        <f t="shared" si="4"/>
        <v>0</v>
      </c>
      <c r="R13" s="37">
        <f t="shared" si="4"/>
        <v>0</v>
      </c>
      <c r="S13" s="36">
        <f t="shared" si="4"/>
        <v>0</v>
      </c>
      <c r="T13" s="37" t="e">
        <f t="shared" si="4"/>
        <v>#DIV/0!</v>
      </c>
      <c r="U13" s="38">
        <f t="shared" si="4"/>
        <v>3663.7999999999997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7" t="s">
        <v>1</v>
      </c>
      <c r="K15" s="157"/>
      <c r="L15" s="46"/>
      <c r="M15" s="46"/>
      <c r="N15" s="46"/>
      <c r="O15" s="46"/>
      <c r="P15" s="46"/>
      <c r="Q15" s="46"/>
      <c r="R15" s="157" t="s">
        <v>3</v>
      </c>
      <c r="S15" s="157"/>
      <c r="T15" s="157" t="s">
        <v>5</v>
      </c>
      <c r="U15" s="157"/>
      <c r="V15" s="162" t="s">
        <v>43</v>
      </c>
    </row>
    <row r="16" spans="1:22" ht="15.75" customHeight="1" x14ac:dyDescent="0.3">
      <c r="A16" s="29" t="s">
        <v>2</v>
      </c>
      <c r="B16" s="52" t="s">
        <v>13</v>
      </c>
      <c r="C16" s="29" t="s">
        <v>48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2"/>
    </row>
    <row r="17" spans="1:22" s="51" customFormat="1" ht="18" customHeight="1" x14ac:dyDescent="0.3">
      <c r="A17" s="50">
        <v>1</v>
      </c>
      <c r="B17" s="54" t="str">
        <f>'Übersicht Schützen'!A2</f>
        <v>Johanna Gebken</v>
      </c>
      <c r="C17" s="93" t="str">
        <f>'Übersicht Schützen'!B2</f>
        <v>Lorup III</v>
      </c>
      <c r="D17" s="55">
        <f>'Übersicht Schützen'!C2</f>
        <v>313.2</v>
      </c>
      <c r="E17" s="38">
        <f>'Übersicht Schützen'!D2</f>
        <v>308.7</v>
      </c>
      <c r="F17" s="38">
        <f>'Übersicht Schützen'!E2</f>
        <v>312.5</v>
      </c>
      <c r="G17" s="38">
        <f>'Übersicht Schützen'!F2</f>
        <v>308.5</v>
      </c>
      <c r="H17" s="38">
        <f>'Übersicht Schützen'!G2</f>
        <v>309.3</v>
      </c>
      <c r="I17" s="38">
        <f>'Übersicht Schützen'!H2</f>
        <v>310</v>
      </c>
      <c r="J17" s="56">
        <f>'Übersicht Schützen'!I2</f>
        <v>310.36666666666667</v>
      </c>
      <c r="K17" s="38">
        <f>SUM(D17:I17)</f>
        <v>1862.2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IF(Formelhilfe!O9=0,0,'Übersicht Schützen'!R2)</f>
        <v>0</v>
      </c>
      <c r="S17" s="38">
        <f>SUM(L17:Q17)</f>
        <v>0</v>
      </c>
      <c r="T17" s="56">
        <f>'Übersicht Schützen'!U2</f>
        <v>310.36666666666667</v>
      </c>
      <c r="U17" s="38">
        <f>SUM(K17+S17)</f>
        <v>1862.2</v>
      </c>
      <c r="V17" s="163"/>
    </row>
    <row r="18" spans="1:22" s="51" customFormat="1" ht="18" customHeight="1" x14ac:dyDescent="0.3">
      <c r="A18" s="29">
        <v>2</v>
      </c>
      <c r="B18" s="57" t="str">
        <f>'Übersicht Schützen'!A3</f>
        <v>Nadine Krömer</v>
      </c>
      <c r="C18" s="94" t="str">
        <f>'Übersicht Schützen'!B3</f>
        <v>Lorup III</v>
      </c>
      <c r="D18" s="58">
        <f>'Übersicht Schützen'!C3</f>
        <v>307.5</v>
      </c>
      <c r="E18" s="42">
        <f>'Übersicht Schützen'!D3</f>
        <v>305.7</v>
      </c>
      <c r="F18" s="42">
        <f>'Übersicht Schützen'!E3</f>
        <v>312.60000000000002</v>
      </c>
      <c r="G18" s="42">
        <f>'Übersicht Schützen'!F3</f>
        <v>309.89999999999998</v>
      </c>
      <c r="H18" s="42">
        <f>'Übersicht Schützen'!G3</f>
        <v>312.2</v>
      </c>
      <c r="I18" s="42">
        <f>'Übersicht Schützen'!H3</f>
        <v>313.2</v>
      </c>
      <c r="J18" s="59">
        <f>'Übersicht Schützen'!I3</f>
        <v>310.18333333333334</v>
      </c>
      <c r="K18" s="42">
        <f>SUM(D18:I18)</f>
        <v>1861.1000000000001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IF(Formelhilfe!O10=0,0,'Übersicht Schützen'!R3)</f>
        <v>0</v>
      </c>
      <c r="S18" s="42">
        <f t="shared" ref="S18:S52" si="5">SUM(L18:Q18)</f>
        <v>0</v>
      </c>
      <c r="T18" s="59">
        <f>'Übersicht Schützen'!U3</f>
        <v>310.18333333333334</v>
      </c>
      <c r="U18" s="42">
        <f t="shared" ref="U18:U52" si="6">SUM(K18+S18)</f>
        <v>1861.1000000000001</v>
      </c>
      <c r="V18" s="42">
        <f>(U17-U18)*-1</f>
        <v>-1.0999999999999091</v>
      </c>
    </row>
    <row r="19" spans="1:22" s="51" customFormat="1" ht="18" customHeight="1" x14ac:dyDescent="0.3">
      <c r="A19" s="50">
        <v>3</v>
      </c>
      <c r="B19" s="54" t="str">
        <f>'Übersicht Schützen'!A4</f>
        <v>Margret Pohlgeers</v>
      </c>
      <c r="C19" s="93" t="str">
        <f>'Übersicht Schützen'!B4</f>
        <v>Börger II</v>
      </c>
      <c r="D19" s="55">
        <f>'Übersicht Schützen'!C4</f>
        <v>301</v>
      </c>
      <c r="E19" s="38">
        <f>'Übersicht Schützen'!D4</f>
        <v>307.10000000000002</v>
      </c>
      <c r="F19" s="38">
        <f>'Übersicht Schützen'!E4</f>
        <v>311.39999999999998</v>
      </c>
      <c r="G19" s="38">
        <f>'Übersicht Schützen'!F4</f>
        <v>309.10000000000002</v>
      </c>
      <c r="H19" s="38">
        <f>'Übersicht Schützen'!G4</f>
        <v>309.60000000000002</v>
      </c>
      <c r="I19" s="38">
        <f>'Übersicht Schützen'!H4</f>
        <v>309.10000000000002</v>
      </c>
      <c r="J19" s="56">
        <f>'Übersicht Schützen'!I4</f>
        <v>307.88333333333327</v>
      </c>
      <c r="K19" s="38">
        <f t="shared" ref="K19:K52" si="7">SUM(D19:I19)</f>
        <v>1847.2999999999997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IF(Formelhilfe!O11=0,0,'Übersicht Schützen'!R4)</f>
        <v>0</v>
      </c>
      <c r="S19" s="38">
        <f t="shared" si="5"/>
        <v>0</v>
      </c>
      <c r="T19" s="56">
        <f>'Übersicht Schützen'!U4</f>
        <v>307.88333333333327</v>
      </c>
      <c r="U19" s="38">
        <f t="shared" si="6"/>
        <v>1847.2999999999997</v>
      </c>
      <c r="V19" s="38">
        <f t="shared" ref="V19:V46" si="8">(U18-U19)*-1</f>
        <v>-13.800000000000409</v>
      </c>
    </row>
    <row r="20" spans="1:22" s="51" customFormat="1" ht="18" customHeight="1" x14ac:dyDescent="0.3">
      <c r="A20" s="52">
        <v>4</v>
      </c>
      <c r="B20" s="57" t="str">
        <f>'Übersicht Schützen'!A5</f>
        <v>Marina Schrand</v>
      </c>
      <c r="C20" s="94" t="str">
        <f>'Übersicht Schützen'!B5</f>
        <v>Lorup III</v>
      </c>
      <c r="D20" s="58">
        <f>'Übersicht Schützen'!C5</f>
        <v>307.8</v>
      </c>
      <c r="E20" s="42">
        <f>'Übersicht Schützen'!D5</f>
        <v>299.8</v>
      </c>
      <c r="F20" s="42">
        <f>'Übersicht Schützen'!E5</f>
        <v>310.3</v>
      </c>
      <c r="G20" s="42">
        <f>'Übersicht Schützen'!F5</f>
        <v>307.2</v>
      </c>
      <c r="H20" s="42">
        <f>'Übersicht Schützen'!G5</f>
        <v>306.5</v>
      </c>
      <c r="I20" s="42">
        <f>'Übersicht Schützen'!H5</f>
        <v>304.5</v>
      </c>
      <c r="J20" s="59">
        <f>'Übersicht Schützen'!I5</f>
        <v>306.01666666666671</v>
      </c>
      <c r="K20" s="42">
        <f t="shared" si="7"/>
        <v>1836.1000000000001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IF(Formelhilfe!O12=0,0,'Übersicht Schützen'!R5)</f>
        <v>0</v>
      </c>
      <c r="S20" s="42">
        <f t="shared" si="5"/>
        <v>0</v>
      </c>
      <c r="T20" s="59">
        <f>'Übersicht Schützen'!U5</f>
        <v>306.01666666666671</v>
      </c>
      <c r="U20" s="42">
        <f t="shared" si="6"/>
        <v>1836.1000000000001</v>
      </c>
      <c r="V20" s="42">
        <f t="shared" si="8"/>
        <v>-11.199999999999591</v>
      </c>
    </row>
    <row r="21" spans="1:22" s="51" customFormat="1" ht="18" customHeight="1" x14ac:dyDescent="0.3">
      <c r="A21" s="43">
        <v>5</v>
      </c>
      <c r="B21" s="54" t="str">
        <f>'Übersicht Schützen'!A6</f>
        <v>Gertrud Kuchta</v>
      </c>
      <c r="C21" s="93" t="str">
        <f>'Übersicht Schützen'!B6</f>
        <v>Börger II</v>
      </c>
      <c r="D21" s="55">
        <f>'Übersicht Schützen'!C6</f>
        <v>306.7</v>
      </c>
      <c r="E21" s="38">
        <f>'Übersicht Schützen'!D6</f>
        <v>307.39999999999998</v>
      </c>
      <c r="F21" s="38">
        <f>'Übersicht Schützen'!E6</f>
        <v>305.3</v>
      </c>
      <c r="G21" s="38">
        <f>'Übersicht Schützen'!F6</f>
        <v>307</v>
      </c>
      <c r="H21" s="38">
        <f>'Übersicht Schützen'!G6</f>
        <v>304.5</v>
      </c>
      <c r="I21" s="38">
        <f>'Übersicht Schützen'!H6</f>
        <v>305.10000000000002</v>
      </c>
      <c r="J21" s="56">
        <f>'Übersicht Schützen'!I6</f>
        <v>306</v>
      </c>
      <c r="K21" s="38">
        <f t="shared" si="7"/>
        <v>1836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v>313.04000000000002</v>
      </c>
      <c r="S21" s="38">
        <f t="shared" si="5"/>
        <v>0</v>
      </c>
      <c r="T21" s="56">
        <f>'Übersicht Schützen'!U6</f>
        <v>306</v>
      </c>
      <c r="U21" s="38">
        <f t="shared" si="6"/>
        <v>1836</v>
      </c>
      <c r="V21" s="38">
        <f t="shared" si="8"/>
        <v>-0.10000000000013642</v>
      </c>
    </row>
    <row r="22" spans="1:22" s="51" customFormat="1" ht="18" customHeight="1" x14ac:dyDescent="0.3">
      <c r="A22" s="29">
        <v>6</v>
      </c>
      <c r="B22" s="57" t="str">
        <f>'Übersicht Schützen'!A7</f>
        <v>Monika Reimann</v>
      </c>
      <c r="C22" s="94" t="str">
        <f>'Übersicht Schützen'!B7</f>
        <v>Lorup III</v>
      </c>
      <c r="D22" s="58">
        <f>'Übersicht Schützen'!C7</f>
        <v>307.39999999999998</v>
      </c>
      <c r="E22" s="42">
        <f>'Übersicht Schützen'!D7</f>
        <v>308.10000000000002</v>
      </c>
      <c r="F22" s="42">
        <f>'Übersicht Schützen'!E7</f>
        <v>308.60000000000002</v>
      </c>
      <c r="G22" s="42">
        <f>'Übersicht Schützen'!F7</f>
        <v>305.10000000000002</v>
      </c>
      <c r="H22" s="42">
        <f>'Übersicht Schützen'!G7</f>
        <v>301.5</v>
      </c>
      <c r="I22" s="42">
        <f>'Übersicht Schützen'!H7</f>
        <v>303.8</v>
      </c>
      <c r="J22" s="59">
        <f>'Übersicht Schützen'!I7</f>
        <v>305.75</v>
      </c>
      <c r="K22" s="42">
        <f t="shared" si="7"/>
        <v>1834.5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v>311.88</v>
      </c>
      <c r="S22" s="42">
        <f t="shared" si="5"/>
        <v>0</v>
      </c>
      <c r="T22" s="59">
        <f>'Übersicht Schützen'!U7</f>
        <v>305.75</v>
      </c>
      <c r="U22" s="42">
        <f t="shared" si="6"/>
        <v>1834.5</v>
      </c>
      <c r="V22" s="42">
        <f t="shared" si="8"/>
        <v>-1.5</v>
      </c>
    </row>
    <row r="23" spans="1:22" s="51" customFormat="1" ht="18" customHeight="1" x14ac:dyDescent="0.3">
      <c r="A23" s="50">
        <v>7</v>
      </c>
      <c r="B23" s="54" t="str">
        <f>'Übersicht Schützen'!A8</f>
        <v>Marina Gerdes</v>
      </c>
      <c r="C23" s="93" t="str">
        <f>'Übersicht Schützen'!B8</f>
        <v>Spahnharrenstätte VI</v>
      </c>
      <c r="D23" s="55">
        <f>'Übersicht Schützen'!C8</f>
        <v>302.10000000000002</v>
      </c>
      <c r="E23" s="38">
        <f>'Übersicht Schützen'!D8</f>
        <v>307.2</v>
      </c>
      <c r="F23" s="38">
        <f>'Übersicht Schützen'!E8</f>
        <v>306</v>
      </c>
      <c r="G23" s="38">
        <f>'Übersicht Schützen'!F8</f>
        <v>308.39999999999998</v>
      </c>
      <c r="H23" s="38">
        <f>'Übersicht Schützen'!G8</f>
        <v>303.7</v>
      </c>
      <c r="I23" s="38">
        <f>'Übersicht Schützen'!H8</f>
        <v>306.89999999999998</v>
      </c>
      <c r="J23" s="56">
        <f>'Übersicht Schützen'!I8</f>
        <v>305.71666666666664</v>
      </c>
      <c r="K23" s="38">
        <f t="shared" si="7"/>
        <v>1834.2999999999997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IF(Formelhilfe!O15=0,0,'Übersicht Schützen'!R8)</f>
        <v>0</v>
      </c>
      <c r="S23" s="38">
        <f t="shared" si="5"/>
        <v>0</v>
      </c>
      <c r="T23" s="56">
        <f>'Übersicht Schützen'!U8</f>
        <v>305.71666666666664</v>
      </c>
      <c r="U23" s="38">
        <f t="shared" si="6"/>
        <v>1834.2999999999997</v>
      </c>
      <c r="V23" s="38">
        <f t="shared" si="8"/>
        <v>-0.20000000000027285</v>
      </c>
    </row>
    <row r="24" spans="1:22" s="51" customFormat="1" ht="18" customHeight="1" x14ac:dyDescent="0.3">
      <c r="A24" s="29">
        <v>8</v>
      </c>
      <c r="B24" s="57" t="str">
        <f>'Übersicht Schützen'!A9</f>
        <v>Doris Nortmann</v>
      </c>
      <c r="C24" s="94" t="str">
        <f>'Übersicht Schützen'!B9</f>
        <v>Ostenwalde III</v>
      </c>
      <c r="D24" s="58">
        <f>'Übersicht Schützen'!C9</f>
        <v>304.7</v>
      </c>
      <c r="E24" s="42">
        <f>'Übersicht Schützen'!D9</f>
        <v>312.39999999999998</v>
      </c>
      <c r="F24" s="42">
        <f>'Übersicht Schützen'!E9</f>
        <v>301.60000000000002</v>
      </c>
      <c r="G24" s="42">
        <f>'Übersicht Schützen'!F9</f>
        <v>305.5</v>
      </c>
      <c r="H24" s="42">
        <f>'Übersicht Schützen'!G9</f>
        <v>303.10000000000002</v>
      </c>
      <c r="I24" s="42">
        <f>'Übersicht Schützen'!H9</f>
        <v>306.8</v>
      </c>
      <c r="J24" s="59">
        <f>'Übersicht Schützen'!I9</f>
        <v>305.68333333333328</v>
      </c>
      <c r="K24" s="42">
        <f t="shared" si="7"/>
        <v>1834.0999999999997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IF(Formelhilfe!O16=0,0,'Übersicht Schützen'!R9)</f>
        <v>0</v>
      </c>
      <c r="S24" s="42">
        <f t="shared" si="5"/>
        <v>0</v>
      </c>
      <c r="T24" s="59">
        <f>'Übersicht Schützen'!U9</f>
        <v>305.68333333333328</v>
      </c>
      <c r="U24" s="42">
        <f t="shared" si="6"/>
        <v>1834.0999999999997</v>
      </c>
      <c r="V24" s="42">
        <f t="shared" si="8"/>
        <v>-0.20000000000004547</v>
      </c>
    </row>
    <row r="25" spans="1:22" s="51" customFormat="1" ht="18" customHeight="1" x14ac:dyDescent="0.3">
      <c r="A25" s="43">
        <v>9</v>
      </c>
      <c r="B25" s="54" t="str">
        <f>'Übersicht Schützen'!A10</f>
        <v>Gundula Schwarte</v>
      </c>
      <c r="C25" s="93" t="str">
        <f>'Übersicht Schützen'!B10</f>
        <v>Börger II</v>
      </c>
      <c r="D25" s="55">
        <f>'Übersicht Schützen'!C10</f>
        <v>302.3</v>
      </c>
      <c r="E25" s="38">
        <f>'Übersicht Schützen'!D10</f>
        <v>301.5</v>
      </c>
      <c r="F25" s="38">
        <f>'Übersicht Schützen'!E10</f>
        <v>309.39999999999998</v>
      </c>
      <c r="G25" s="38">
        <f>'Übersicht Schützen'!F10</f>
        <v>305.8</v>
      </c>
      <c r="H25" s="38">
        <f>'Übersicht Schützen'!G10</f>
        <v>303.2</v>
      </c>
      <c r="I25" s="38">
        <f>'Übersicht Schützen'!H10</f>
        <v>307.39999999999998</v>
      </c>
      <c r="J25" s="56">
        <f>'Übersicht Schützen'!I10</f>
        <v>304.93333333333334</v>
      </c>
      <c r="K25" s="38">
        <f t="shared" si="7"/>
        <v>1829.6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IF(Formelhilfe!O17=0,0,'Übersicht Schützen'!R10)</f>
        <v>0</v>
      </c>
      <c r="S25" s="38">
        <f t="shared" si="5"/>
        <v>0</v>
      </c>
      <c r="T25" s="56">
        <f>'Übersicht Schützen'!U10</f>
        <v>304.93333333333334</v>
      </c>
      <c r="U25" s="38">
        <f t="shared" si="6"/>
        <v>1829.6</v>
      </c>
      <c r="V25" s="38">
        <f t="shared" si="8"/>
        <v>-4.4999999999997726</v>
      </c>
    </row>
    <row r="26" spans="1:22" s="51" customFormat="1" ht="18" customHeight="1" x14ac:dyDescent="0.3">
      <c r="A26" s="52">
        <v>10</v>
      </c>
      <c r="B26" s="57" t="str">
        <f>'Übersicht Schützen'!A11</f>
        <v>Anja Meiners</v>
      </c>
      <c r="C26" s="94" t="str">
        <f>'Übersicht Schützen'!B11</f>
        <v>Ostenwalde III</v>
      </c>
      <c r="D26" s="58">
        <f>'Übersicht Schützen'!C11</f>
        <v>304.5</v>
      </c>
      <c r="E26" s="42">
        <f>'Übersicht Schützen'!D11</f>
        <v>306.39999999999998</v>
      </c>
      <c r="F26" s="42">
        <f>'Übersicht Schützen'!E11</f>
        <v>304.5</v>
      </c>
      <c r="G26" s="42">
        <f>'Übersicht Schützen'!F11</f>
        <v>299.5</v>
      </c>
      <c r="H26" s="42">
        <f>'Übersicht Schützen'!G11</f>
        <v>303.60000000000002</v>
      </c>
      <c r="I26" s="42">
        <f>'Übersicht Schützen'!H11</f>
        <v>292.89999999999998</v>
      </c>
      <c r="J26" s="59">
        <f>'Übersicht Schützen'!I11</f>
        <v>301.90000000000003</v>
      </c>
      <c r="K26" s="42">
        <f t="shared" si="7"/>
        <v>1811.4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IF(Formelhilfe!O18=0,0,'Übersicht Schützen'!R11)</f>
        <v>0</v>
      </c>
      <c r="S26" s="42">
        <f t="shared" si="5"/>
        <v>0</v>
      </c>
      <c r="T26" s="59">
        <f>'Übersicht Schützen'!U11</f>
        <v>301.90000000000003</v>
      </c>
      <c r="U26" s="42">
        <f t="shared" si="6"/>
        <v>1811.4</v>
      </c>
      <c r="V26" s="42">
        <f t="shared" si="8"/>
        <v>-18.199999999999818</v>
      </c>
    </row>
    <row r="27" spans="1:22" s="51" customFormat="1" ht="18" customHeight="1" x14ac:dyDescent="0.3">
      <c r="A27" s="50">
        <v>11</v>
      </c>
      <c r="B27" s="54" t="str">
        <f>'Übersicht Schützen'!A12</f>
        <v>Gabi Rosen</v>
      </c>
      <c r="C27" s="93" t="str">
        <f>'Übersicht Schützen'!B12</f>
        <v>Ostenwalde III</v>
      </c>
      <c r="D27" s="55">
        <f>'Übersicht Schützen'!C12</f>
        <v>299.10000000000002</v>
      </c>
      <c r="E27" s="38">
        <f>'Übersicht Schützen'!D12</f>
        <v>300.2</v>
      </c>
      <c r="F27" s="38">
        <f>'Übersicht Schützen'!E12</f>
        <v>300.3</v>
      </c>
      <c r="G27" s="38">
        <f>'Übersicht Schützen'!F12</f>
        <v>292.60000000000002</v>
      </c>
      <c r="H27" s="38">
        <f>'Übersicht Schützen'!G12</f>
        <v>306.3</v>
      </c>
      <c r="I27" s="38">
        <f>'Übersicht Schützen'!H12</f>
        <v>303.5</v>
      </c>
      <c r="J27" s="56">
        <f>'Übersicht Schützen'!I12</f>
        <v>300.33333333333331</v>
      </c>
      <c r="K27" s="38">
        <f t="shared" si="7"/>
        <v>1801.9999999999998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v>310.88</v>
      </c>
      <c r="S27" s="38">
        <f t="shared" si="5"/>
        <v>0</v>
      </c>
      <c r="T27" s="56">
        <f>'Übersicht Schützen'!U12</f>
        <v>300.33333333333331</v>
      </c>
      <c r="U27" s="38">
        <f t="shared" si="6"/>
        <v>1801.9999999999998</v>
      </c>
      <c r="V27" s="38">
        <f t="shared" si="8"/>
        <v>-9.4000000000003183</v>
      </c>
    </row>
    <row r="28" spans="1:22" s="51" customFormat="1" ht="18" customHeight="1" x14ac:dyDescent="0.3">
      <c r="A28" s="29">
        <v>12</v>
      </c>
      <c r="B28" s="57" t="str">
        <f>'Übersicht Schützen'!A13</f>
        <v>Annette Schwarte</v>
      </c>
      <c r="C28" s="94" t="str">
        <f>'Übersicht Schützen'!B13</f>
        <v>Börger II</v>
      </c>
      <c r="D28" s="58">
        <f>'Übersicht Schützen'!C13</f>
        <v>303.8</v>
      </c>
      <c r="E28" s="42">
        <f>'Übersicht Schützen'!D13</f>
        <v>292</v>
      </c>
      <c r="F28" s="42">
        <f>'Übersicht Schützen'!E13</f>
        <v>300.10000000000002</v>
      </c>
      <c r="G28" s="42">
        <f>'Übersicht Schützen'!F13</f>
        <v>309.8</v>
      </c>
      <c r="H28" s="42">
        <f>'Übersicht Schützen'!G13</f>
        <v>293.8</v>
      </c>
      <c r="I28" s="42">
        <f>'Übersicht Schützen'!H13</f>
        <v>300.2</v>
      </c>
      <c r="J28" s="59">
        <f>'Übersicht Schützen'!I13</f>
        <v>299.95</v>
      </c>
      <c r="K28" s="42">
        <f t="shared" si="7"/>
        <v>1799.7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v>309.32</v>
      </c>
      <c r="S28" s="42">
        <f t="shared" si="5"/>
        <v>0</v>
      </c>
      <c r="T28" s="59">
        <f>'Übersicht Schützen'!U13</f>
        <v>299.95</v>
      </c>
      <c r="U28" s="42">
        <f t="shared" si="6"/>
        <v>1799.7</v>
      </c>
      <c r="V28" s="42">
        <f t="shared" si="8"/>
        <v>-2.2999999999997272</v>
      </c>
    </row>
    <row r="29" spans="1:22" s="51" customFormat="1" ht="18" customHeight="1" x14ac:dyDescent="0.3">
      <c r="A29" s="50">
        <v>13</v>
      </c>
      <c r="B29" s="54" t="str">
        <f>'Übersicht Schützen'!A14</f>
        <v>Laura Kröger</v>
      </c>
      <c r="C29" s="93" t="str">
        <f>'Übersicht Schützen'!B14</f>
        <v>Spahnharrenstätte VI</v>
      </c>
      <c r="D29" s="55">
        <f>'Übersicht Schützen'!C14</f>
        <v>299</v>
      </c>
      <c r="E29" s="38">
        <f>'Übersicht Schützen'!D14</f>
        <v>296.5</v>
      </c>
      <c r="F29" s="38">
        <f>'Übersicht Schützen'!E14</f>
        <v>298</v>
      </c>
      <c r="G29" s="38">
        <f>'Übersicht Schützen'!F14</f>
        <v>302.89999999999998</v>
      </c>
      <c r="H29" s="38">
        <f>'Übersicht Schützen'!G14</f>
        <v>293.3</v>
      </c>
      <c r="I29" s="38">
        <f>'Übersicht Schützen'!H14</f>
        <v>303.3</v>
      </c>
      <c r="J29" s="56">
        <f>'Übersicht Schützen'!I14</f>
        <v>298.83333333333331</v>
      </c>
      <c r="K29" s="38">
        <f t="shared" si="7"/>
        <v>1793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IF(Formelhilfe!O21=0,0,'Übersicht Schützen'!R14)</f>
        <v>0</v>
      </c>
      <c r="S29" s="38">
        <f t="shared" si="5"/>
        <v>0</v>
      </c>
      <c r="T29" s="56">
        <f>'Übersicht Schützen'!U14</f>
        <v>298.83333333333331</v>
      </c>
      <c r="U29" s="38">
        <f t="shared" si="6"/>
        <v>1793</v>
      </c>
      <c r="V29" s="38">
        <f t="shared" si="8"/>
        <v>-6.7000000000000455</v>
      </c>
    </row>
    <row r="30" spans="1:22" s="51" customFormat="1" ht="18" customHeight="1" x14ac:dyDescent="0.3">
      <c r="A30" s="52">
        <v>14</v>
      </c>
      <c r="B30" s="57" t="str">
        <f>'Übersicht Schützen'!A15</f>
        <v>Margret Büter</v>
      </c>
      <c r="C30" s="94" t="str">
        <f>'Übersicht Schützen'!B15</f>
        <v>Lorup III</v>
      </c>
      <c r="D30" s="58">
        <f>'Übersicht Schützen'!C15</f>
        <v>293.10000000000002</v>
      </c>
      <c r="E30" s="42">
        <f>'Übersicht Schützen'!D15</f>
        <v>301.7</v>
      </c>
      <c r="F30" s="42">
        <f>'Übersicht Schützen'!E15</f>
        <v>300.39999999999998</v>
      </c>
      <c r="G30" s="42">
        <f>'Übersicht Schützen'!F15</f>
        <v>303.10000000000002</v>
      </c>
      <c r="H30" s="42">
        <f>'Übersicht Schützen'!G15</f>
        <v>292.39999999999998</v>
      </c>
      <c r="I30" s="42">
        <f>'Übersicht Schützen'!H15</f>
        <v>298.7</v>
      </c>
      <c r="J30" s="59">
        <f>'Übersicht Schützen'!I15</f>
        <v>298.23333333333329</v>
      </c>
      <c r="K30" s="42">
        <f t="shared" si="7"/>
        <v>1789.3999999999999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IF(Formelhilfe!O22=0,0,'Übersicht Schützen'!R15)</f>
        <v>0</v>
      </c>
      <c r="S30" s="42">
        <f t="shared" si="5"/>
        <v>0</v>
      </c>
      <c r="T30" s="59">
        <f>'Übersicht Schützen'!U15</f>
        <v>298.23333333333329</v>
      </c>
      <c r="U30" s="42">
        <f t="shared" si="6"/>
        <v>1789.3999999999999</v>
      </c>
      <c r="V30" s="42">
        <f t="shared" si="8"/>
        <v>-3.6000000000001364</v>
      </c>
    </row>
    <row r="31" spans="1:22" s="51" customFormat="1" ht="18" customHeight="1" x14ac:dyDescent="0.3">
      <c r="A31" s="43">
        <v>15</v>
      </c>
      <c r="B31" s="54" t="str">
        <f>'Übersicht Schützen'!A16</f>
        <v>Katrin Kröger</v>
      </c>
      <c r="C31" s="93" t="str">
        <f>'Übersicht Schützen'!B16</f>
        <v>Spahnharrenstätte VI</v>
      </c>
      <c r="D31" s="55">
        <f>'Übersicht Schützen'!C16</f>
        <v>296.39999999999998</v>
      </c>
      <c r="E31" s="38">
        <f>'Übersicht Schützen'!D16</f>
        <v>299.7</v>
      </c>
      <c r="F31" s="38">
        <f>'Übersicht Schützen'!E16</f>
        <v>298.89999999999998</v>
      </c>
      <c r="G31" s="38">
        <f>'Übersicht Schützen'!F16</f>
        <v>289.2</v>
      </c>
      <c r="H31" s="38">
        <f>'Übersicht Schützen'!G16</f>
        <v>306.2</v>
      </c>
      <c r="I31" s="38">
        <f>'Übersicht Schützen'!H16</f>
        <v>287.8</v>
      </c>
      <c r="J31" s="56">
        <f>'Übersicht Schützen'!I16</f>
        <v>296.36666666666662</v>
      </c>
      <c r="K31" s="38">
        <f t="shared" si="7"/>
        <v>1778.1999999999998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v>311.76</v>
      </c>
      <c r="S31" s="38">
        <f t="shared" si="5"/>
        <v>0</v>
      </c>
      <c r="T31" s="56">
        <f>'Übersicht Schützen'!U16</f>
        <v>296.36666666666662</v>
      </c>
      <c r="U31" s="38">
        <f t="shared" si="6"/>
        <v>1778.1999999999998</v>
      </c>
      <c r="V31" s="38">
        <f t="shared" si="8"/>
        <v>-11.200000000000045</v>
      </c>
    </row>
    <row r="32" spans="1:22" s="51" customFormat="1" ht="18" customHeight="1" x14ac:dyDescent="0.3">
      <c r="A32" s="29">
        <v>16</v>
      </c>
      <c r="B32" s="57" t="str">
        <f>'Übersicht Schützen'!A17</f>
        <v>Gaby Jansen</v>
      </c>
      <c r="C32" s="94" t="str">
        <f>'Übersicht Schützen'!B17</f>
        <v>Ostenwalde III</v>
      </c>
      <c r="D32" s="58">
        <f>'Übersicht Schützen'!C17</f>
        <v>291.60000000000002</v>
      </c>
      <c r="E32" s="42">
        <f>'Übersicht Schützen'!D17</f>
        <v>296</v>
      </c>
      <c r="F32" s="42">
        <f>'Übersicht Schützen'!E17</f>
        <v>298.8</v>
      </c>
      <c r="G32" s="42">
        <f>'Übersicht Schützen'!F17</f>
        <v>290.8</v>
      </c>
      <c r="H32" s="42">
        <f>'Übersicht Schützen'!G17</f>
        <v>294.3</v>
      </c>
      <c r="I32" s="42">
        <f>'Übersicht Schützen'!H17</f>
        <v>289.2</v>
      </c>
      <c r="J32" s="59">
        <f>'Übersicht Schützen'!I17</f>
        <v>293.45</v>
      </c>
      <c r="K32" s="42">
        <f t="shared" si="7"/>
        <v>1760.7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IF(Formelhilfe!O24=0,0,'Übersicht Schützen'!R17)</f>
        <v>0</v>
      </c>
      <c r="S32" s="42">
        <f t="shared" si="5"/>
        <v>0</v>
      </c>
      <c r="T32" s="59">
        <f>'Übersicht Schützen'!U17</f>
        <v>293.45</v>
      </c>
      <c r="U32" s="42">
        <f t="shared" si="6"/>
        <v>1760.7</v>
      </c>
      <c r="V32" s="42">
        <f t="shared" si="8"/>
        <v>-17.499999999999773</v>
      </c>
    </row>
    <row r="33" spans="1:44" s="51" customFormat="1" ht="18" customHeight="1" x14ac:dyDescent="0.3">
      <c r="A33" s="50">
        <v>17</v>
      </c>
      <c r="B33" s="54" t="str">
        <f>'Übersicht Schützen'!A18</f>
        <v>Dora Meyer</v>
      </c>
      <c r="C33" s="93" t="str">
        <f>'Übersicht Schützen'!B18</f>
        <v>Spahnharrenstätte VI</v>
      </c>
      <c r="D33" s="55">
        <f>'Übersicht Schützen'!C18</f>
        <v>272.2</v>
      </c>
      <c r="E33" s="38">
        <f>'Übersicht Schützen'!D18</f>
        <v>291</v>
      </c>
      <c r="F33" s="38">
        <f>'Übersicht Schützen'!E18</f>
        <v>293.39999999999998</v>
      </c>
      <c r="G33" s="38">
        <f>'Übersicht Schützen'!F18</f>
        <v>296</v>
      </c>
      <c r="H33" s="38">
        <f>'Übersicht Schützen'!G18</f>
        <v>297.39999999999998</v>
      </c>
      <c r="I33" s="38">
        <f>'Übersicht Schützen'!H18</f>
        <v>298.10000000000002</v>
      </c>
      <c r="J33" s="56">
        <f>'Übersicht Schützen'!I18</f>
        <v>291.34999999999997</v>
      </c>
      <c r="K33" s="38">
        <f t="shared" si="7"/>
        <v>1748.1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v>308.8</v>
      </c>
      <c r="S33" s="38">
        <f t="shared" si="5"/>
        <v>0</v>
      </c>
      <c r="T33" s="56">
        <f>'Übersicht Schützen'!U18</f>
        <v>291.34999999999997</v>
      </c>
      <c r="U33" s="38">
        <f t="shared" si="6"/>
        <v>1748.1</v>
      </c>
      <c r="V33" s="38">
        <f t="shared" si="8"/>
        <v>-12.600000000000136</v>
      </c>
    </row>
    <row r="34" spans="1:44" s="51" customFormat="1" ht="18" customHeight="1" x14ac:dyDescent="0.3">
      <c r="A34" s="29">
        <v>18</v>
      </c>
      <c r="B34" s="57" t="str">
        <f>'Übersicht Schützen'!A19</f>
        <v>Margret Brinkmann</v>
      </c>
      <c r="C34" s="94" t="str">
        <f>'Übersicht Schützen'!B19</f>
        <v>Ostenwalde III</v>
      </c>
      <c r="D34" s="58">
        <f>'Übersicht Schützen'!C19</f>
        <v>304.89999999999998</v>
      </c>
      <c r="E34" s="42">
        <f>'Übersicht Schützen'!D19</f>
        <v>303.89999999999998</v>
      </c>
      <c r="F34" s="42">
        <f>'Übersicht Schützen'!E19</f>
        <v>296.7</v>
      </c>
      <c r="G34" s="42">
        <f>'Übersicht Schützen'!F19</f>
        <v>304</v>
      </c>
      <c r="H34" s="42">
        <f>'Übersicht Schützen'!G19</f>
        <v>0</v>
      </c>
      <c r="I34" s="42">
        <f>'Übersicht Schützen'!H19</f>
        <v>292.5</v>
      </c>
      <c r="J34" s="59">
        <f>'Übersicht Schützen'!I19</f>
        <v>300.39999999999998</v>
      </c>
      <c r="K34" s="42">
        <f t="shared" si="7"/>
        <v>1502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v>306.88</v>
      </c>
      <c r="S34" s="42">
        <f t="shared" si="5"/>
        <v>0</v>
      </c>
      <c r="T34" s="59">
        <f>'Übersicht Schützen'!U19</f>
        <v>300.39999999999998</v>
      </c>
      <c r="U34" s="42">
        <f t="shared" si="6"/>
        <v>1502</v>
      </c>
      <c r="V34" s="42">
        <f t="shared" si="8"/>
        <v>-246.09999999999991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Sarah Breer</v>
      </c>
      <c r="C35" s="93" t="str">
        <f>'Übersicht Schützen'!B20</f>
        <v>Börger II</v>
      </c>
      <c r="D35" s="55">
        <f>'Übersicht Schützen'!C20</f>
        <v>298.39999999999998</v>
      </c>
      <c r="E35" s="38">
        <f>'Übersicht Schützen'!D20</f>
        <v>292.5</v>
      </c>
      <c r="F35" s="38">
        <f>'Übersicht Schützen'!E20</f>
        <v>293.10000000000002</v>
      </c>
      <c r="G35" s="38">
        <f>'Übersicht Schützen'!F20</f>
        <v>310.8</v>
      </c>
      <c r="H35" s="38">
        <f>'Übersicht Schützen'!G20</f>
        <v>285.5</v>
      </c>
      <c r="I35" s="38">
        <f>'Übersicht Schützen'!H20</f>
        <v>0</v>
      </c>
      <c r="J35" s="56">
        <f>'Übersicht Schützen'!I20</f>
        <v>296.06</v>
      </c>
      <c r="K35" s="38">
        <f t="shared" si="7"/>
        <v>1480.3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IF(Formelhilfe!O27=0,0,'Übersicht Schützen'!R20)</f>
        <v>0</v>
      </c>
      <c r="S35" s="38">
        <f t="shared" si="5"/>
        <v>0</v>
      </c>
      <c r="T35" s="56">
        <f>'Übersicht Schützen'!U20</f>
        <v>296.06</v>
      </c>
      <c r="U35" s="38">
        <f t="shared" si="6"/>
        <v>1480.3</v>
      </c>
      <c r="V35" s="38">
        <f t="shared" si="8"/>
        <v>-21.700000000000045</v>
      </c>
    </row>
    <row r="36" spans="1:44" s="51" customFormat="1" ht="18" customHeight="1" x14ac:dyDescent="0.3">
      <c r="A36" s="52">
        <v>20</v>
      </c>
      <c r="B36" s="57" t="str">
        <f>'Übersicht Schützen'!A21</f>
        <v>Charlot Müller</v>
      </c>
      <c r="C36" s="94" t="str">
        <f>'Übersicht Schützen'!B21</f>
        <v>Börger II</v>
      </c>
      <c r="D36" s="58">
        <f>'Übersicht Schützen'!C21</f>
        <v>306.39999999999998</v>
      </c>
      <c r="E36" s="42">
        <f>'Übersicht Schützen'!D21</f>
        <v>0</v>
      </c>
      <c r="F36" s="42">
        <f>'Übersicht Schützen'!E21</f>
        <v>299.10000000000002</v>
      </c>
      <c r="G36" s="42">
        <f>'Übersicht Schützen'!F21</f>
        <v>293.10000000000002</v>
      </c>
      <c r="H36" s="42">
        <f>'Übersicht Schützen'!G21</f>
        <v>293.5</v>
      </c>
      <c r="I36" s="42">
        <f>'Übersicht Schützen'!H21</f>
        <v>281.10000000000002</v>
      </c>
      <c r="J36" s="59">
        <f>'Übersicht Schützen'!I21</f>
        <v>294.64</v>
      </c>
      <c r="K36" s="42">
        <f t="shared" si="7"/>
        <v>1473.1999999999998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IF(Formelhilfe!O28=0,0,'Übersicht Schützen'!R21)</f>
        <v>0</v>
      </c>
      <c r="S36" s="42">
        <f t="shared" si="5"/>
        <v>0</v>
      </c>
      <c r="T36" s="59">
        <f>'Übersicht Schützen'!U21</f>
        <v>294.64</v>
      </c>
      <c r="U36" s="42">
        <f t="shared" si="6"/>
        <v>1473.1999999999998</v>
      </c>
      <c r="V36" s="42">
        <f t="shared" si="8"/>
        <v>-7.1000000000001364</v>
      </c>
    </row>
    <row r="37" spans="1:44" s="51" customFormat="1" ht="18" customHeight="1" x14ac:dyDescent="0.3">
      <c r="A37" s="50">
        <v>21</v>
      </c>
      <c r="B37" s="54" t="str">
        <f>'Übersicht Schützen'!A22</f>
        <v>Silvia Küßel</v>
      </c>
      <c r="C37" s="93" t="str">
        <f>'Übersicht Schützen'!B22</f>
        <v>Ostenwalde III</v>
      </c>
      <c r="D37" s="55">
        <f>'Übersicht Schützen'!C22</f>
        <v>300.89999999999998</v>
      </c>
      <c r="E37" s="38">
        <f>'Übersicht Schützen'!D22</f>
        <v>302.5</v>
      </c>
      <c r="F37" s="38">
        <f>'Übersicht Schützen'!E22</f>
        <v>308.60000000000002</v>
      </c>
      <c r="G37" s="38">
        <f>'Übersicht Schützen'!F22</f>
        <v>252.8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291.2</v>
      </c>
      <c r="K37" s="38">
        <f t="shared" si="7"/>
        <v>1164.8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IF(Formelhilfe!O29=0,0,'Übersicht Schützen'!R22)</f>
        <v>0</v>
      </c>
      <c r="S37" s="38">
        <f t="shared" si="5"/>
        <v>0</v>
      </c>
      <c r="T37" s="56">
        <f>'Übersicht Schützen'!U22</f>
        <v>291.2</v>
      </c>
      <c r="U37" s="38">
        <f t="shared" si="6"/>
        <v>1164.8</v>
      </c>
      <c r="V37" s="38">
        <f t="shared" si="8"/>
        <v>-308.39999999999986</v>
      </c>
    </row>
    <row r="38" spans="1:44" s="51" customFormat="1" ht="18" customHeight="1" x14ac:dyDescent="0.3">
      <c r="A38" s="29">
        <v>22</v>
      </c>
      <c r="B38" s="57" t="str">
        <f>'Übersicht Schützen'!A23</f>
        <v>Nina Krömer</v>
      </c>
      <c r="C38" s="94" t="str">
        <f>'Übersicht Schützen'!B23</f>
        <v>Lorup III</v>
      </c>
      <c r="D38" s="58">
        <f>'Übersicht Schützen'!C23</f>
        <v>295.2</v>
      </c>
      <c r="E38" s="42">
        <f>'Übersicht Schützen'!D23</f>
        <v>277.60000000000002</v>
      </c>
      <c r="F38" s="42">
        <f>'Übersicht Schützen'!E23</f>
        <v>0</v>
      </c>
      <c r="G38" s="42">
        <f>'Übersicht Schützen'!F23</f>
        <v>287.2</v>
      </c>
      <c r="H38" s="42">
        <f>'Übersicht Schützen'!G23</f>
        <v>300.7</v>
      </c>
      <c r="I38" s="42">
        <f>'Übersicht Schützen'!H23</f>
        <v>0</v>
      </c>
      <c r="J38" s="59">
        <f>'Übersicht Schützen'!I23</f>
        <v>290.17500000000001</v>
      </c>
      <c r="K38" s="42">
        <f t="shared" si="7"/>
        <v>1160.7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IF(Formelhilfe!O30=0,0,'Übersicht Schützen'!R23)</f>
        <v>0</v>
      </c>
      <c r="S38" s="42">
        <f t="shared" si="5"/>
        <v>0</v>
      </c>
      <c r="T38" s="59">
        <f>'Übersicht Schützen'!U23</f>
        <v>290.17500000000001</v>
      </c>
      <c r="U38" s="42">
        <f t="shared" si="6"/>
        <v>1160.7</v>
      </c>
      <c r="V38" s="42">
        <f t="shared" si="8"/>
        <v>-4.0999999999999091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3" t="str">
        <f>'Übersicht Schützen'!B24</f>
        <v>Spahnharrenstätte VI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 t="e">
        <f>'Übersicht Schützen'!I24</f>
        <v>#DIV/0!</v>
      </c>
      <c r="K39" s="38">
        <f t="shared" si="7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0</v>
      </c>
      <c r="S39" s="38">
        <f t="shared" si="5"/>
        <v>0</v>
      </c>
      <c r="T39" s="56" t="e">
        <f>'Übersicht Schützen'!U24</f>
        <v>#DIV/0!</v>
      </c>
      <c r="U39" s="38">
        <f t="shared" si="6"/>
        <v>0</v>
      </c>
      <c r="V39" s="38">
        <f t="shared" si="8"/>
        <v>-1160.7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4" t="str">
        <f>'Übersicht Schützen'!B25</f>
        <v>Spahnharrenstätte VI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 t="e">
        <f>'Übersicht Schützen'!I25</f>
        <v>#DIV/0!</v>
      </c>
      <c r="K40" s="42">
        <f t="shared" si="7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5"/>
        <v>0</v>
      </c>
      <c r="T40" s="59" t="e">
        <f>'Übersicht Schützen'!U25</f>
        <v>#DIV/0!</v>
      </c>
      <c r="U40" s="42">
        <f t="shared" si="6"/>
        <v>0</v>
      </c>
      <c r="V40" s="42">
        <f t="shared" si="8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3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 t="e">
        <f>'Übersicht Schützen'!I26</f>
        <v>#DIV/0!</v>
      </c>
      <c r="K41" s="38">
        <f t="shared" si="7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0</v>
      </c>
      <c r="S41" s="38">
        <f t="shared" si="5"/>
        <v>0</v>
      </c>
      <c r="T41" s="56" t="e">
        <f>'Übersicht Schützen'!U26</f>
        <v>#DIV/0!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4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 t="e">
        <f>'Übersicht Schützen'!I27</f>
        <v>#DIV/0!</v>
      </c>
      <c r="K42" s="42">
        <f t="shared" si="7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IF(Formelhilfe!O34=0,0,'Übersicht Schützen'!R27)</f>
        <v>0</v>
      </c>
      <c r="S42" s="42">
        <f t="shared" si="5"/>
        <v>0</v>
      </c>
      <c r="T42" s="59" t="e">
        <f>'Übersicht Schützen'!U27</f>
        <v>#DIV/0!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3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 t="e">
        <f>'Übersicht Schützen'!I28</f>
        <v>#DIV/0!</v>
      </c>
      <c r="K43" s="38">
        <f t="shared" si="7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0</v>
      </c>
      <c r="S43" s="38">
        <f t="shared" si="5"/>
        <v>0</v>
      </c>
      <c r="T43" s="56" t="e">
        <f>'Übersicht Schützen'!U28</f>
        <v>#DIV/0!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4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 t="e">
        <f>'Übersicht Schützen'!I29</f>
        <v>#DIV/0!</v>
      </c>
      <c r="K44" s="42">
        <f t="shared" si="7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5"/>
        <v>0</v>
      </c>
      <c r="T44" s="59" t="e">
        <f>'Übersicht Schützen'!U29</f>
        <v>#DIV/0!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3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4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3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31</v>
      </c>
      <c r="D54" s="36">
        <f>SUM(D17:D52)/Formelhilfe!B45</f>
        <v>300.82727272727266</v>
      </c>
      <c r="E54" s="36">
        <f>SUM(E17:E52)/Formelhilfe!C45</f>
        <v>300.85238095238094</v>
      </c>
      <c r="F54" s="36">
        <f>SUM(F17:F52)/Formelhilfe!D45</f>
        <v>303.31428571428575</v>
      </c>
      <c r="G54" s="36">
        <f>SUM(G17:G52)/Formelhilfe!E45</f>
        <v>299.92272727272734</v>
      </c>
      <c r="H54" s="36">
        <f>SUM(H17:H52)/Formelhilfe!F45</f>
        <v>301.02999999999997</v>
      </c>
      <c r="I54" s="36">
        <f>SUM(I17:I52)/Formelhilfe!G45</f>
        <v>300.74210526315795</v>
      </c>
      <c r="J54" s="37" t="e">
        <f>AVERAGE(J17:J52)</f>
        <v>#DIV/0!</v>
      </c>
      <c r="K54" s="37">
        <f>AVERAGE(K17:K52)</f>
        <v>1045.5194444444446</v>
      </c>
      <c r="L54" s="36" t="e">
        <f>SUM(L17:L52)/Formelhilfe!I45</f>
        <v>#DIV/0!</v>
      </c>
      <c r="M54" s="36" t="e">
        <f>SUM(M17:M52)/Formelhilfe!J45</f>
        <v>#DIV/0!</v>
      </c>
      <c r="N54" s="36" t="e">
        <f>SUM(N17:N52)/Formelhilfe!K45</f>
        <v>#DIV/0!</v>
      </c>
      <c r="O54" s="36" t="e">
        <f>SUM(O17:O52)/Formelhilfe!L45</f>
        <v>#DIV/0!</v>
      </c>
      <c r="P54" s="36" t="e">
        <f>SUM(P17:P52)/Formelhilfe!M45</f>
        <v>#DIV/0!</v>
      </c>
      <c r="Q54" s="36" t="e">
        <f>SUM(Q17:Q52)/Formelhilfe!N45</f>
        <v>#DIV/0!</v>
      </c>
      <c r="R54" s="37">
        <f>AVERAGE(R17:R52)</f>
        <v>60.348888888888887</v>
      </c>
      <c r="S54" s="37">
        <f>AVERAGE(S17:S52)</f>
        <v>0</v>
      </c>
      <c r="T54" s="37" t="e">
        <f>AVERAGE(T17:T52)</f>
        <v>#DIV/0!</v>
      </c>
      <c r="U54" s="119">
        <f>(K54+S54)</f>
        <v>1045.5194444444446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5" zoomScale="130" zoomScaleNormal="130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Übersicht!N4</f>
        <v>Lorup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7" t="str">
        <f>Übersicht!N3</f>
        <v>18.02.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Übersicht!O4</f>
        <v>Börger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7" t="str">
        <f>Übersicht!O3</f>
        <v>03.03.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Übersicht!P4</f>
        <v>Spahnharrenstätte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7" t="str">
        <f>Übersicht!P3</f>
        <v>17.03.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Übersicht!Q4</f>
        <v>Börger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7" t="str">
        <f>Übersicht!Q3</f>
        <v>14.04.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86" t="str">
        <f>Übersicht!K1</f>
        <v>2023/2024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9"/>
      <c r="V1" s="129"/>
      <c r="W1" s="129"/>
      <c r="X1" s="139" t="s">
        <v>47</v>
      </c>
      <c r="Y1" s="186"/>
      <c r="Z1" s="186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Börger II</v>
      </c>
      <c r="C2" s="136"/>
      <c r="D2" s="186" t="s">
        <v>57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9"/>
      <c r="V2" s="129"/>
      <c r="W2" s="129"/>
      <c r="X2" s="139" t="s">
        <v>32</v>
      </c>
      <c r="Y2" s="187"/>
      <c r="Z2" s="186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Ostenwalde III</v>
      </c>
      <c r="C3" s="130"/>
      <c r="D3" s="186" t="str">
        <f>Übersicht!M1</f>
        <v>4. Kreisklasse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Lorup III</v>
      </c>
      <c r="C4" s="130"/>
      <c r="D4" s="186" t="str">
        <f>Übersicht!P1</f>
        <v>Damen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Spahnharrenstätte VI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8"/>
      <c r="Z5" s="189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Verein V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8"/>
      <c r="Z6" s="189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Verein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88"/>
      <c r="Z7" s="189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58</v>
      </c>
      <c r="V9" s="143"/>
      <c r="W9" s="183" t="s">
        <v>33</v>
      </c>
      <c r="X9" s="184"/>
      <c r="Y9" s="184"/>
      <c r="Z9" s="185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Margret Pohlgeers</v>
      </c>
      <c r="C10" s="137" t="str">
        <f>'Wettkampf 1'!C10</f>
        <v>Börger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Gertrud Kuchta</v>
      </c>
      <c r="C11" s="137" t="str">
        <f>'Wettkampf 1'!C11</f>
        <v>Börger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Gundula Schwarte</v>
      </c>
      <c r="C12" s="137" t="str">
        <f>'Wettkampf 1'!C12</f>
        <v>Börger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Charlot Müller</v>
      </c>
      <c r="C13" s="137" t="str">
        <f>'Wettkampf 1'!C13</f>
        <v>Börger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Sarah Breer</v>
      </c>
      <c r="C14" s="137" t="str">
        <f>'Wettkampf 1'!C14</f>
        <v>Börger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Annette Schwarte</v>
      </c>
      <c r="C15" s="137" t="str">
        <f>'Wettkampf 1'!C15</f>
        <v>Börger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Margret Brinkmann</v>
      </c>
      <c r="C16" s="137" t="str">
        <f>'Wettkampf 1'!C16</f>
        <v>Ostenwalde III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Gaby Jansen</v>
      </c>
      <c r="C17" s="137" t="str">
        <f>'Wettkampf 1'!C17</f>
        <v>Ostenwalde III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Silvia Küßel</v>
      </c>
      <c r="C18" s="137" t="str">
        <f>'Wettkampf 1'!C18</f>
        <v>Ostenwalde III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Gabi Rosen</v>
      </c>
      <c r="C19" s="137" t="str">
        <f>'Wettkampf 1'!C19</f>
        <v>Ostenwalde III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Doris Nortmann</v>
      </c>
      <c r="C20" s="137" t="str">
        <f>'Wettkampf 1'!C20</f>
        <v>Ostenwalde III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Anja Meiners</v>
      </c>
      <c r="C21" s="137" t="str">
        <f>'Wettkampf 1'!C21</f>
        <v>Ostenwalde III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Monika Reimann</v>
      </c>
      <c r="C22" s="137" t="str">
        <f>'Wettkampf 1'!C22</f>
        <v>Lorup III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Nadine Krömer</v>
      </c>
      <c r="C23" s="137" t="str">
        <f>'Wettkampf 1'!C23</f>
        <v>Lorup III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Marina Schrand</v>
      </c>
      <c r="C24" s="137" t="str">
        <f>'Wettkampf 1'!C24</f>
        <v>Lorup III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Margret Büter</v>
      </c>
      <c r="C25" s="137" t="str">
        <f>'Wettkampf 1'!C25</f>
        <v>Lorup III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Nina Krömer</v>
      </c>
      <c r="C26" s="137" t="str">
        <f>'Wettkampf 1'!C26</f>
        <v>Lorup III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Johanna Gebken</v>
      </c>
      <c r="C27" s="137" t="str">
        <f>'Wettkampf 1'!C27</f>
        <v>Lorup III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Dora Meyer</v>
      </c>
      <c r="C28" s="137" t="str">
        <f>'Wettkampf 1'!C28</f>
        <v>Spahnharrenstätte VI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Marina Gerdes</v>
      </c>
      <c r="C29" s="137" t="str">
        <f>'Wettkampf 1'!C29</f>
        <v>Spahnharrenstätte VI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Katrin Kröger</v>
      </c>
      <c r="C30" s="137" t="str">
        <f>'Wettkampf 1'!C30</f>
        <v>Spahnharrenstätte VI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Laura Kröger</v>
      </c>
      <c r="C31" s="137" t="str">
        <f>'Wettkampf 1'!C31</f>
        <v>Spahnharrenstätte VI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Schütze 23</v>
      </c>
      <c r="C32" s="137" t="str">
        <f>'Wettkampf 1'!C32</f>
        <v>Spahnharrenstätte VI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Spahnharrenstätte VI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Schütze 25</v>
      </c>
      <c r="C34" s="137" t="str">
        <f>'Wettkampf 1'!C34</f>
        <v>Verein V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Schütze 26</v>
      </c>
      <c r="C35" s="137" t="str">
        <f>'Wettkampf 1'!C35</f>
        <v>Verein V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Schütze 27</v>
      </c>
      <c r="C36" s="137" t="str">
        <f>'Wettkampf 1'!C36</f>
        <v>Verein V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Schütze 28</v>
      </c>
      <c r="C37" s="137" t="str">
        <f>'Wettkampf 1'!C37</f>
        <v>Verein V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Schütze 29</v>
      </c>
      <c r="C38" s="137" t="str">
        <f>'Wettkampf 1'!C38</f>
        <v>Verein V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Schütze 30</v>
      </c>
      <c r="C39" s="137" t="str">
        <f>'Wettkampf 1'!C39</f>
        <v>Verein V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Schütze 31</v>
      </c>
      <c r="C40" s="137" t="str">
        <f>'Wettkampf 1'!C40</f>
        <v>Verein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Schütze 32</v>
      </c>
      <c r="C41" s="137" t="str">
        <f>'Wettkampf 1'!C41</f>
        <v>Verein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Verein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Verein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Verein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Verein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86" t="str">
        <f>Übersicht!K1</f>
        <v>2023/2024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9"/>
      <c r="V1" s="129"/>
      <c r="W1" s="129"/>
      <c r="X1" s="139" t="s">
        <v>47</v>
      </c>
      <c r="Y1" s="186"/>
      <c r="Z1" s="186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6" t="s">
        <v>57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9"/>
      <c r="V2" s="129"/>
      <c r="W2" s="129"/>
      <c r="X2" s="139" t="s">
        <v>32</v>
      </c>
      <c r="Y2" s="187"/>
      <c r="Z2" s="186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8"/>
      <c r="Z5" s="189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8"/>
      <c r="Z6" s="189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88"/>
      <c r="Z7" s="189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58</v>
      </c>
      <c r="V9" s="143"/>
      <c r="W9" s="183" t="s">
        <v>33</v>
      </c>
      <c r="X9" s="184"/>
      <c r="Y9" s="184"/>
      <c r="Z9" s="185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13" t="s">
        <v>115</v>
      </c>
      <c r="B2" s="97" t="str">
        <f>VLOOKUP(A2,'Wettkampf 1'!$B$10:$C$45,2,FALSE)</f>
        <v>Lorup III</v>
      </c>
      <c r="C2" s="9">
        <f>VLOOKUP(A2,'Wettkampf 1'!$B$10:$D$45,3,FALSE)</f>
        <v>313.2</v>
      </c>
      <c r="D2" s="9">
        <f>VLOOKUP($A2,'2'!$B$10:$D$45,3,FALSE)</f>
        <v>308.7</v>
      </c>
      <c r="E2" s="9">
        <f>VLOOKUP($A2,'3'!$B$10:$D$45,3,FALSE)</f>
        <v>312.5</v>
      </c>
      <c r="F2" s="9">
        <f>VLOOKUP($A2,'4'!$B$10:$D$45,3,FALSE)</f>
        <v>308.5</v>
      </c>
      <c r="G2" s="9">
        <f>VLOOKUP($A2,'5'!$B$10:$D$45,3,FALSE)</f>
        <v>309.3</v>
      </c>
      <c r="H2" s="9">
        <f>VLOOKUP($A2,'6'!$B$10:$D$45,3,FALSE)</f>
        <v>310</v>
      </c>
      <c r="I2" s="9">
        <f>K2/J2</f>
        <v>310.36666666666667</v>
      </c>
      <c r="J2" s="9">
        <f>VLOOKUP(A2,Formelhilfe!$A$9:$H$44,8,FALSE)</f>
        <v>6</v>
      </c>
      <c r="K2" s="10">
        <f>SUM(C2:H2)</f>
        <v>1862.2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 t="e">
        <f>T2/S2</f>
        <v>#DIV/0!</v>
      </c>
      <c r="S2" s="9">
        <f>VLOOKUP(A2,Formelhilfe!$A$9:$O$44,15,FALSE)</f>
        <v>0</v>
      </c>
      <c r="T2" s="10">
        <f>SUM(L2:Q2)</f>
        <v>0</v>
      </c>
      <c r="U2" s="10">
        <f>W2/V2</f>
        <v>310.36666666666667</v>
      </c>
      <c r="V2" s="9">
        <f>VLOOKUP(A2,Formelhilfe!$A$9:$P$44,16,FALSE)</f>
        <v>6</v>
      </c>
      <c r="W2" s="11">
        <f>SUM(C2:H2,L2:Q2)</f>
        <v>1862.2</v>
      </c>
    </row>
    <row r="3" spans="1:23" ht="18" customHeight="1" x14ac:dyDescent="0.4">
      <c r="A3" s="113" t="s">
        <v>111</v>
      </c>
      <c r="B3" s="97" t="str">
        <f>VLOOKUP(A3,'Wettkampf 1'!$B$10:$C$45,2,FALSE)</f>
        <v>Lorup III</v>
      </c>
      <c r="C3" s="9">
        <f>VLOOKUP(A3,'Wettkampf 1'!$B$10:$D$45,3,FALSE)</f>
        <v>307.5</v>
      </c>
      <c r="D3" s="9">
        <f>VLOOKUP($A3,'2'!$B$10:$D$45,3,FALSE)</f>
        <v>305.7</v>
      </c>
      <c r="E3" s="9">
        <f>VLOOKUP($A3,'3'!$B$10:$D$45,3,FALSE)</f>
        <v>312.60000000000002</v>
      </c>
      <c r="F3" s="9">
        <f>VLOOKUP($A3,'4'!$B$10:$D$45,3,FALSE)</f>
        <v>309.89999999999998</v>
      </c>
      <c r="G3" s="9">
        <f>VLOOKUP($A3,'5'!$B$10:$D$45,3,FALSE)</f>
        <v>312.2</v>
      </c>
      <c r="H3" s="9">
        <f>VLOOKUP($A3,'6'!$B$10:$D$45,3,FALSE)</f>
        <v>313.2</v>
      </c>
      <c r="I3" s="9">
        <f>K3/J3</f>
        <v>310.18333333333334</v>
      </c>
      <c r="J3" s="9">
        <f>VLOOKUP(A3,Formelhilfe!$A$9:$H$44,8,FALSE)</f>
        <v>6</v>
      </c>
      <c r="K3" s="10">
        <f>SUM(C3:H3)</f>
        <v>1861.1000000000001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 t="e">
        <f>T3/S3</f>
        <v>#DIV/0!</v>
      </c>
      <c r="S3" s="9">
        <f>VLOOKUP(A3,Formelhilfe!$A$9:$O$44,15,FALSE)</f>
        <v>0</v>
      </c>
      <c r="T3" s="10">
        <f>SUM(L3:Q3)</f>
        <v>0</v>
      </c>
      <c r="U3" s="10">
        <f>W3/V3</f>
        <v>310.18333333333334</v>
      </c>
      <c r="V3" s="9">
        <f>VLOOKUP(A3,Formelhilfe!$A$9:$P$44,16,FALSE)</f>
        <v>6</v>
      </c>
      <c r="W3" s="11">
        <f>SUM(C3:H3,L3:Q3)</f>
        <v>1861.1000000000001</v>
      </c>
    </row>
    <row r="4" spans="1:23" ht="18" customHeight="1" x14ac:dyDescent="0.4">
      <c r="A4" s="113" t="s">
        <v>99</v>
      </c>
      <c r="B4" s="97" t="str">
        <f>VLOOKUP(A4,'Wettkampf 1'!$B$10:$C$45,2,FALSE)</f>
        <v>Börger II</v>
      </c>
      <c r="C4" s="9">
        <f>VLOOKUP(A4,'Wettkampf 1'!$B$10:$D$45,3,FALSE)</f>
        <v>301</v>
      </c>
      <c r="D4" s="9">
        <f>VLOOKUP($A4,'2'!$B$10:$D$45,3,FALSE)</f>
        <v>307.10000000000002</v>
      </c>
      <c r="E4" s="9">
        <f>VLOOKUP($A4,'3'!$B$10:$D$45,3,FALSE)</f>
        <v>311.39999999999998</v>
      </c>
      <c r="F4" s="9">
        <f>VLOOKUP($A4,'4'!$B$10:$D$45,3,FALSE)</f>
        <v>309.10000000000002</v>
      </c>
      <c r="G4" s="9">
        <f>VLOOKUP($A4,'5'!$B$10:$D$45,3,FALSE)</f>
        <v>309.60000000000002</v>
      </c>
      <c r="H4" s="9">
        <f>VLOOKUP($A4,'6'!$B$10:$D$45,3,FALSE)</f>
        <v>309.10000000000002</v>
      </c>
      <c r="I4" s="9">
        <f>K4/J4</f>
        <v>307.88333333333327</v>
      </c>
      <c r="J4" s="9">
        <f>VLOOKUP(A4,Formelhilfe!$A$9:$H$44,8,FALSE)</f>
        <v>6</v>
      </c>
      <c r="K4" s="10">
        <f>SUM(C4:H4)</f>
        <v>1847.2999999999997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 t="e">
        <f>T4/S4</f>
        <v>#DIV/0!</v>
      </c>
      <c r="S4" s="9">
        <f>VLOOKUP(A4,Formelhilfe!$A$9:$O$44,15,FALSE)</f>
        <v>0</v>
      </c>
      <c r="T4" s="10">
        <f>SUM(L4:Q4)</f>
        <v>0</v>
      </c>
      <c r="U4" s="10">
        <f>W4/V4</f>
        <v>307.88333333333327</v>
      </c>
      <c r="V4" s="9">
        <f>VLOOKUP(A4,Formelhilfe!$A$9:$P$44,16,FALSE)</f>
        <v>6</v>
      </c>
      <c r="W4" s="11">
        <f>SUM(C4:H4,L4:Q4)</f>
        <v>1847.2999999999997</v>
      </c>
    </row>
    <row r="5" spans="1:23" ht="18" customHeight="1" x14ac:dyDescent="0.4">
      <c r="A5" s="113" t="s">
        <v>112</v>
      </c>
      <c r="B5" s="97" t="str">
        <f>VLOOKUP(A5,'Wettkampf 1'!$B$10:$C$45,2,FALSE)</f>
        <v>Lorup III</v>
      </c>
      <c r="C5" s="9">
        <f>VLOOKUP(A5,'Wettkampf 1'!$B$10:$D$45,3,FALSE)</f>
        <v>307.8</v>
      </c>
      <c r="D5" s="9">
        <f>VLOOKUP($A5,'2'!$B$10:$D$45,3,FALSE)</f>
        <v>299.8</v>
      </c>
      <c r="E5" s="9">
        <f>VLOOKUP($A5,'3'!$B$10:$D$45,3,FALSE)</f>
        <v>310.3</v>
      </c>
      <c r="F5" s="9">
        <f>VLOOKUP($A5,'4'!$B$10:$D$45,3,FALSE)</f>
        <v>307.2</v>
      </c>
      <c r="G5" s="9">
        <f>VLOOKUP($A5,'5'!$B$10:$D$45,3,FALSE)</f>
        <v>306.5</v>
      </c>
      <c r="H5" s="9">
        <f>VLOOKUP($A5,'6'!$B$10:$D$45,3,FALSE)</f>
        <v>304.5</v>
      </c>
      <c r="I5" s="9">
        <f>K5/J5</f>
        <v>306.01666666666671</v>
      </c>
      <c r="J5" s="9">
        <f>VLOOKUP(A5,Formelhilfe!$A$9:$H$44,8,FALSE)</f>
        <v>6</v>
      </c>
      <c r="K5" s="10">
        <f>SUM(C5:H5)</f>
        <v>1836.1000000000001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 t="e">
        <f>T5/S5</f>
        <v>#DIV/0!</v>
      </c>
      <c r="S5" s="9">
        <f>VLOOKUP(A5,Formelhilfe!$A$9:$O$44,15,FALSE)</f>
        <v>0</v>
      </c>
      <c r="T5" s="10">
        <f>SUM(L5:Q5)</f>
        <v>0</v>
      </c>
      <c r="U5" s="10">
        <f>W5/V5</f>
        <v>306.01666666666671</v>
      </c>
      <c r="V5" s="9">
        <f>VLOOKUP(A5,Formelhilfe!$A$9:$P$44,16,FALSE)</f>
        <v>6</v>
      </c>
      <c r="W5" s="11">
        <f>SUM(C5:H5,L5:Q5)</f>
        <v>1836.1000000000001</v>
      </c>
    </row>
    <row r="6" spans="1:23" ht="18" customHeight="1" x14ac:dyDescent="0.4">
      <c r="A6" s="113" t="s">
        <v>100</v>
      </c>
      <c r="B6" s="97" t="str">
        <f>VLOOKUP(A6,'Wettkampf 1'!$B$10:$C$45,2,FALSE)</f>
        <v>Börger II</v>
      </c>
      <c r="C6" s="9">
        <f>VLOOKUP(A6,'Wettkampf 1'!$B$10:$D$45,3,FALSE)</f>
        <v>306.7</v>
      </c>
      <c r="D6" s="9">
        <f>VLOOKUP($A6,'2'!$B$10:$D$45,3,FALSE)</f>
        <v>307.39999999999998</v>
      </c>
      <c r="E6" s="9">
        <f>VLOOKUP($A6,'3'!$B$10:$D$45,3,FALSE)</f>
        <v>305.3</v>
      </c>
      <c r="F6" s="9">
        <f>VLOOKUP($A6,'4'!$B$10:$D$45,3,FALSE)</f>
        <v>307</v>
      </c>
      <c r="G6" s="9">
        <f>VLOOKUP($A6,'5'!$B$10:$D$45,3,FALSE)</f>
        <v>304.5</v>
      </c>
      <c r="H6" s="9">
        <f>VLOOKUP($A6,'6'!$B$10:$D$45,3,FALSE)</f>
        <v>305.10000000000002</v>
      </c>
      <c r="I6" s="9">
        <f>K6/J6</f>
        <v>306</v>
      </c>
      <c r="J6" s="9">
        <f>VLOOKUP(A6,Formelhilfe!$A$9:$H$44,8,FALSE)</f>
        <v>6</v>
      </c>
      <c r="K6" s="10">
        <f>SUM(C6:H6)</f>
        <v>1836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 t="e">
        <f>T6/S6</f>
        <v>#DIV/0!</v>
      </c>
      <c r="S6" s="9">
        <f>VLOOKUP(A6,Formelhilfe!$A$9:$O$44,15,FALSE)</f>
        <v>0</v>
      </c>
      <c r="T6" s="10">
        <f>SUM(L6:Q6)</f>
        <v>0</v>
      </c>
      <c r="U6" s="10">
        <f>W6/V6</f>
        <v>306</v>
      </c>
      <c r="V6" s="9">
        <f>VLOOKUP(A6,Formelhilfe!$A$9:$P$44,16,FALSE)</f>
        <v>6</v>
      </c>
      <c r="W6" s="11">
        <f>SUM(C6:H6,L6:Q6)</f>
        <v>1836</v>
      </c>
    </row>
    <row r="7" spans="1:23" ht="18" customHeight="1" x14ac:dyDescent="0.4">
      <c r="A7" s="113" t="s">
        <v>110</v>
      </c>
      <c r="B7" s="97" t="str">
        <f>VLOOKUP(A7,'Wettkampf 1'!$B$10:$C$45,2,FALSE)</f>
        <v>Lorup III</v>
      </c>
      <c r="C7" s="9">
        <f>VLOOKUP(A7,'Wettkampf 1'!$B$10:$D$45,3,FALSE)</f>
        <v>307.39999999999998</v>
      </c>
      <c r="D7" s="9">
        <f>VLOOKUP($A7,'2'!$B$10:$D$45,3,FALSE)</f>
        <v>308.10000000000002</v>
      </c>
      <c r="E7" s="9">
        <f>VLOOKUP($A7,'3'!$B$10:$D$45,3,FALSE)</f>
        <v>308.60000000000002</v>
      </c>
      <c r="F7" s="9">
        <f>VLOOKUP($A7,'4'!$B$10:$D$45,3,FALSE)</f>
        <v>305.10000000000002</v>
      </c>
      <c r="G7" s="9">
        <f>VLOOKUP($A7,'5'!$B$10:$D$45,3,FALSE)</f>
        <v>301.5</v>
      </c>
      <c r="H7" s="9">
        <f>VLOOKUP($A7,'6'!$B$10:$D$45,3,FALSE)</f>
        <v>303.8</v>
      </c>
      <c r="I7" s="9">
        <f>K7/J7</f>
        <v>305.75</v>
      </c>
      <c r="J7" s="9">
        <f>VLOOKUP(A7,Formelhilfe!$A$9:$H$44,8,FALSE)</f>
        <v>6</v>
      </c>
      <c r="K7" s="10">
        <f>SUM(C7:H7)</f>
        <v>1834.5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 t="e">
        <f>T7/S7</f>
        <v>#DIV/0!</v>
      </c>
      <c r="S7" s="9">
        <f>VLOOKUP(A7,Formelhilfe!$A$9:$O$44,15,FALSE)</f>
        <v>0</v>
      </c>
      <c r="T7" s="10">
        <f>SUM(L7:Q7)</f>
        <v>0</v>
      </c>
      <c r="U7" s="10">
        <f>W7/V7</f>
        <v>305.75</v>
      </c>
      <c r="V7" s="9">
        <f>VLOOKUP(A7,Formelhilfe!$A$9:$P$44,16,FALSE)</f>
        <v>6</v>
      </c>
      <c r="W7" s="11">
        <f>SUM(C7:H7,L7:Q7)</f>
        <v>1834.5</v>
      </c>
    </row>
    <row r="8" spans="1:23" ht="18" customHeight="1" x14ac:dyDescent="0.4">
      <c r="A8" s="113" t="s">
        <v>117</v>
      </c>
      <c r="B8" s="97" t="str">
        <f>VLOOKUP(A8,'Wettkampf 1'!$B$10:$C$45,2,FALSE)</f>
        <v>Spahnharrenstätte VI</v>
      </c>
      <c r="C8" s="9">
        <f>VLOOKUP(A8,'Wettkampf 1'!$B$10:$D$45,3,FALSE)</f>
        <v>302.10000000000002</v>
      </c>
      <c r="D8" s="9">
        <f>VLOOKUP($A8,'2'!$B$10:$D$45,3,FALSE)</f>
        <v>307.2</v>
      </c>
      <c r="E8" s="9">
        <f>VLOOKUP($A8,'3'!$B$10:$D$45,3,FALSE)</f>
        <v>306</v>
      </c>
      <c r="F8" s="9">
        <f>VLOOKUP($A8,'4'!$B$10:$D$45,3,FALSE)</f>
        <v>308.39999999999998</v>
      </c>
      <c r="G8" s="9">
        <f>VLOOKUP($A8,'5'!$B$10:$D$45,3,FALSE)</f>
        <v>303.7</v>
      </c>
      <c r="H8" s="9">
        <f>VLOOKUP($A8,'6'!$B$10:$D$45,3,FALSE)</f>
        <v>306.89999999999998</v>
      </c>
      <c r="I8" s="9">
        <f>K8/J8</f>
        <v>305.71666666666664</v>
      </c>
      <c r="J8" s="9">
        <f>VLOOKUP(A8,Formelhilfe!$A$9:$H$44,8,FALSE)</f>
        <v>6</v>
      </c>
      <c r="K8" s="10">
        <f>SUM(C8:H8)</f>
        <v>1834.2999999999997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 t="e">
        <f>T8/S8</f>
        <v>#DIV/0!</v>
      </c>
      <c r="S8" s="9">
        <f>VLOOKUP(A8,Formelhilfe!$A$9:$O$44,15,FALSE)</f>
        <v>0</v>
      </c>
      <c r="T8" s="10">
        <f>SUM(L8:Q8)</f>
        <v>0</v>
      </c>
      <c r="U8" s="10">
        <f>W8/V8</f>
        <v>305.71666666666664</v>
      </c>
      <c r="V8" s="9">
        <f>VLOOKUP(A8,Formelhilfe!$A$9:$P$44,16,FALSE)</f>
        <v>6</v>
      </c>
      <c r="W8" s="11">
        <f>SUM(C8:H8,L8:Q8)</f>
        <v>1834.2999999999997</v>
      </c>
    </row>
    <row r="9" spans="1:23" ht="18" customHeight="1" x14ac:dyDescent="0.4">
      <c r="A9" s="113" t="s">
        <v>122</v>
      </c>
      <c r="B9" s="97" t="str">
        <f>VLOOKUP(A9,'Wettkampf 1'!$B$10:$C$45,2,FALSE)</f>
        <v>Ostenwalde III</v>
      </c>
      <c r="C9" s="9">
        <f>VLOOKUP(A9,'Wettkampf 1'!$B$10:$D$45,3,FALSE)</f>
        <v>304.7</v>
      </c>
      <c r="D9" s="9">
        <f>VLOOKUP($A9,'2'!$B$10:$D$45,3,FALSE)</f>
        <v>312.39999999999998</v>
      </c>
      <c r="E9" s="9">
        <f>VLOOKUP($A9,'3'!$B$10:$D$45,3,FALSE)</f>
        <v>301.60000000000002</v>
      </c>
      <c r="F9" s="9">
        <f>VLOOKUP($A9,'4'!$B$10:$D$45,3,FALSE)</f>
        <v>305.5</v>
      </c>
      <c r="G9" s="9">
        <f>VLOOKUP($A9,'5'!$B$10:$D$45,3,FALSE)</f>
        <v>303.10000000000002</v>
      </c>
      <c r="H9" s="9">
        <f>VLOOKUP($A9,'6'!$B$10:$D$45,3,FALSE)</f>
        <v>306.8</v>
      </c>
      <c r="I9" s="9">
        <f>K9/J9</f>
        <v>305.68333333333328</v>
      </c>
      <c r="J9" s="9">
        <f>VLOOKUP(A9,Formelhilfe!$A$9:$H$44,8,FALSE)</f>
        <v>6</v>
      </c>
      <c r="K9" s="10">
        <f>SUM(C9:H9)</f>
        <v>1834.0999999999997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 t="e">
        <f>T9/S9</f>
        <v>#DIV/0!</v>
      </c>
      <c r="S9" s="9">
        <f>VLOOKUP(A9,Formelhilfe!$A$9:$O$44,15,FALSE)</f>
        <v>0</v>
      </c>
      <c r="T9" s="10">
        <f>SUM(L9:Q9)</f>
        <v>0</v>
      </c>
      <c r="U9" s="10">
        <f>W9/V9</f>
        <v>305.68333333333328</v>
      </c>
      <c r="V9" s="9">
        <f>VLOOKUP(A9,Formelhilfe!$A$9:$P$44,16,FALSE)</f>
        <v>6</v>
      </c>
      <c r="W9" s="11">
        <f>SUM(C9:H9,L9:Q9)</f>
        <v>1834.0999999999997</v>
      </c>
    </row>
    <row r="10" spans="1:23" ht="18" customHeight="1" x14ac:dyDescent="0.4">
      <c r="A10" s="113" t="s">
        <v>101</v>
      </c>
      <c r="B10" s="97" t="str">
        <f>VLOOKUP(A10,'Wettkampf 1'!$B$10:$C$45,2,FALSE)</f>
        <v>Börger II</v>
      </c>
      <c r="C10" s="9">
        <f>VLOOKUP(A10,'Wettkampf 1'!$B$10:$D$45,3,FALSE)</f>
        <v>302.3</v>
      </c>
      <c r="D10" s="9">
        <f>VLOOKUP($A10,'2'!$B$10:$D$45,3,FALSE)</f>
        <v>301.5</v>
      </c>
      <c r="E10" s="9">
        <f>VLOOKUP($A10,'3'!$B$10:$D$45,3,FALSE)</f>
        <v>309.39999999999998</v>
      </c>
      <c r="F10" s="9">
        <f>VLOOKUP($A10,'4'!$B$10:$D$45,3,FALSE)</f>
        <v>305.8</v>
      </c>
      <c r="G10" s="9">
        <f>VLOOKUP($A10,'5'!$B$10:$D$45,3,FALSE)</f>
        <v>303.2</v>
      </c>
      <c r="H10" s="9">
        <f>VLOOKUP($A10,'6'!$B$10:$D$45,3,FALSE)</f>
        <v>307.39999999999998</v>
      </c>
      <c r="I10" s="9">
        <f>K10/J10</f>
        <v>304.93333333333334</v>
      </c>
      <c r="J10" s="9">
        <f>VLOOKUP(A10,Formelhilfe!$A$9:$H$44,8,FALSE)</f>
        <v>6</v>
      </c>
      <c r="K10" s="10">
        <f>SUM(C10:H10)</f>
        <v>1829.6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 t="e">
        <f>T10/S10</f>
        <v>#DIV/0!</v>
      </c>
      <c r="S10" s="9">
        <f>VLOOKUP(A10,Formelhilfe!$A$9:$O$44,15,FALSE)</f>
        <v>0</v>
      </c>
      <c r="T10" s="10">
        <f>SUM(L10:Q10)</f>
        <v>0</v>
      </c>
      <c r="U10" s="10">
        <f>W10/V10</f>
        <v>304.93333333333334</v>
      </c>
      <c r="V10" s="9">
        <f>VLOOKUP(A10,Formelhilfe!$A$9:$P$44,16,FALSE)</f>
        <v>6</v>
      </c>
      <c r="W10" s="11">
        <f>SUM(C10:H10,L10:Q10)</f>
        <v>1829.6</v>
      </c>
    </row>
    <row r="11" spans="1:23" ht="18" customHeight="1" x14ac:dyDescent="0.4">
      <c r="A11" s="113" t="s">
        <v>121</v>
      </c>
      <c r="B11" s="97" t="str">
        <f>VLOOKUP(A11,'Wettkampf 1'!$B$10:$C$45,2,FALSE)</f>
        <v>Ostenwalde III</v>
      </c>
      <c r="C11" s="9">
        <f>VLOOKUP(A11,'Wettkampf 1'!$B$10:$D$45,3,FALSE)</f>
        <v>304.5</v>
      </c>
      <c r="D11" s="9">
        <f>VLOOKUP($A11,'2'!$B$10:$D$45,3,FALSE)</f>
        <v>306.39999999999998</v>
      </c>
      <c r="E11" s="9">
        <f>VLOOKUP($A11,'3'!$B$10:$D$45,3,FALSE)</f>
        <v>304.5</v>
      </c>
      <c r="F11" s="9">
        <f>VLOOKUP($A11,'4'!$B$10:$D$45,3,FALSE)</f>
        <v>299.5</v>
      </c>
      <c r="G11" s="9">
        <f>VLOOKUP($A11,'5'!$B$10:$D$45,3,FALSE)</f>
        <v>303.60000000000002</v>
      </c>
      <c r="H11" s="9">
        <f>VLOOKUP($A11,'6'!$B$10:$D$45,3,FALSE)</f>
        <v>292.89999999999998</v>
      </c>
      <c r="I11" s="9">
        <f>K11/J11</f>
        <v>301.90000000000003</v>
      </c>
      <c r="J11" s="9">
        <f>VLOOKUP(A11,Formelhilfe!$A$9:$H$44,8,FALSE)</f>
        <v>6</v>
      </c>
      <c r="K11" s="10">
        <f>SUM(C11:H11)</f>
        <v>1811.4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 t="e">
        <f>T11/S11</f>
        <v>#DIV/0!</v>
      </c>
      <c r="S11" s="9">
        <f>VLOOKUP(A11,Formelhilfe!$A$9:$O$44,15,FALSE)</f>
        <v>0</v>
      </c>
      <c r="T11" s="10">
        <f>SUM(L11:Q11)</f>
        <v>0</v>
      </c>
      <c r="U11" s="10">
        <f>W11/V11</f>
        <v>301.90000000000003</v>
      </c>
      <c r="V11" s="9">
        <f>VLOOKUP(A11,Formelhilfe!$A$9:$P$44,16,FALSE)</f>
        <v>6</v>
      </c>
      <c r="W11" s="11">
        <f>SUM(C11:H11,L11:Q11)</f>
        <v>1811.4</v>
      </c>
    </row>
    <row r="12" spans="1:23" ht="18" customHeight="1" x14ac:dyDescent="0.4">
      <c r="A12" s="113" t="s">
        <v>109</v>
      </c>
      <c r="B12" s="97" t="str">
        <f>VLOOKUP(A12,'Wettkampf 1'!$B$10:$C$45,2,FALSE)</f>
        <v>Ostenwalde III</v>
      </c>
      <c r="C12" s="9">
        <f>VLOOKUP(A12,'Wettkampf 1'!$B$10:$D$45,3,FALSE)</f>
        <v>299.10000000000002</v>
      </c>
      <c r="D12" s="9">
        <f>VLOOKUP($A12,'2'!$B$10:$D$45,3,FALSE)</f>
        <v>300.2</v>
      </c>
      <c r="E12" s="9">
        <f>VLOOKUP($A12,'3'!$B$10:$D$45,3,FALSE)</f>
        <v>300.3</v>
      </c>
      <c r="F12" s="9">
        <f>VLOOKUP($A12,'4'!$B$10:$D$45,3,FALSE)</f>
        <v>292.60000000000002</v>
      </c>
      <c r="G12" s="9">
        <f>VLOOKUP($A12,'5'!$B$10:$D$45,3,FALSE)</f>
        <v>306.3</v>
      </c>
      <c r="H12" s="9">
        <f>VLOOKUP($A12,'6'!$B$10:$D$45,3,FALSE)</f>
        <v>303.5</v>
      </c>
      <c r="I12" s="9">
        <f>K12/J12</f>
        <v>300.33333333333331</v>
      </c>
      <c r="J12" s="9">
        <f>VLOOKUP(A12,Formelhilfe!$A$9:$H$44,8,FALSE)</f>
        <v>6</v>
      </c>
      <c r="K12" s="10">
        <f>SUM(C12:H12)</f>
        <v>1801.9999999999998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 t="e">
        <f>T12/S12</f>
        <v>#DIV/0!</v>
      </c>
      <c r="S12" s="9">
        <f>VLOOKUP(A12,Formelhilfe!$A$9:$O$44,15,FALSE)</f>
        <v>0</v>
      </c>
      <c r="T12" s="10">
        <f>SUM(L12:Q12)</f>
        <v>0</v>
      </c>
      <c r="U12" s="10">
        <f>W12/V12</f>
        <v>300.33333333333331</v>
      </c>
      <c r="V12" s="9">
        <f>VLOOKUP(A12,Formelhilfe!$A$9:$P$44,16,FALSE)</f>
        <v>6</v>
      </c>
      <c r="W12" s="11">
        <f>SUM(C12:H12,L12:Q12)</f>
        <v>1801.9999999999998</v>
      </c>
    </row>
    <row r="13" spans="1:23" ht="18" customHeight="1" x14ac:dyDescent="0.4">
      <c r="A13" s="113" t="s">
        <v>105</v>
      </c>
      <c r="B13" s="97" t="str">
        <f>VLOOKUP(A13,'Wettkampf 1'!$B$10:$C$45,2,FALSE)</f>
        <v>Börger II</v>
      </c>
      <c r="C13" s="9">
        <f>VLOOKUP(A13,'Wettkampf 1'!$B$10:$D$45,3,FALSE)</f>
        <v>303.8</v>
      </c>
      <c r="D13" s="9">
        <f>VLOOKUP($A13,'2'!$B$10:$D$45,3,FALSE)</f>
        <v>292</v>
      </c>
      <c r="E13" s="9">
        <f>VLOOKUP($A13,'3'!$B$10:$D$45,3,FALSE)</f>
        <v>300.10000000000002</v>
      </c>
      <c r="F13" s="9">
        <f>VLOOKUP($A13,'4'!$B$10:$D$45,3,FALSE)</f>
        <v>309.8</v>
      </c>
      <c r="G13" s="9">
        <f>VLOOKUP($A13,'5'!$B$10:$D$45,3,FALSE)</f>
        <v>293.8</v>
      </c>
      <c r="H13" s="9">
        <f>VLOOKUP($A13,'6'!$B$10:$D$45,3,FALSE)</f>
        <v>300.2</v>
      </c>
      <c r="I13" s="9">
        <f>K13/J13</f>
        <v>299.95</v>
      </c>
      <c r="J13" s="9">
        <f>VLOOKUP(A13,Formelhilfe!$A$9:$H$44,8,FALSE)</f>
        <v>6</v>
      </c>
      <c r="K13" s="10">
        <f>SUM(C13:H13)</f>
        <v>1799.7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 t="e">
        <f>T13/S13</f>
        <v>#DIV/0!</v>
      </c>
      <c r="S13" s="9">
        <f>VLOOKUP(A13,Formelhilfe!$A$9:$O$44,15,FALSE)</f>
        <v>0</v>
      </c>
      <c r="T13" s="10">
        <f>SUM(L13:Q13)</f>
        <v>0</v>
      </c>
      <c r="U13" s="10">
        <f>W13/V13</f>
        <v>299.95</v>
      </c>
      <c r="V13" s="9">
        <f>VLOOKUP(A13,Formelhilfe!$A$9:$P$44,16,FALSE)</f>
        <v>6</v>
      </c>
      <c r="W13" s="11">
        <f>SUM(C13:H13,L13:Q13)</f>
        <v>1799.7</v>
      </c>
    </row>
    <row r="14" spans="1:23" ht="18" customHeight="1" x14ac:dyDescent="0.4">
      <c r="A14" s="113" t="s">
        <v>119</v>
      </c>
      <c r="B14" s="97" t="str">
        <f>VLOOKUP(A14,'Wettkampf 1'!$B$10:$C$45,2,FALSE)</f>
        <v>Spahnharrenstätte VI</v>
      </c>
      <c r="C14" s="9">
        <f>VLOOKUP(A14,'Wettkampf 1'!$B$10:$D$45,3,FALSE)</f>
        <v>299</v>
      </c>
      <c r="D14" s="9">
        <f>VLOOKUP($A14,'2'!$B$10:$D$45,3,FALSE)</f>
        <v>296.5</v>
      </c>
      <c r="E14" s="9">
        <f>VLOOKUP($A14,'3'!$B$10:$D$45,3,FALSE)</f>
        <v>298</v>
      </c>
      <c r="F14" s="9">
        <f>VLOOKUP($A14,'4'!$B$10:$D$45,3,FALSE)</f>
        <v>302.89999999999998</v>
      </c>
      <c r="G14" s="9">
        <f>VLOOKUP($A14,'5'!$B$10:$D$45,3,FALSE)</f>
        <v>293.3</v>
      </c>
      <c r="H14" s="9">
        <f>VLOOKUP($A14,'6'!$B$10:$D$45,3,FALSE)</f>
        <v>303.3</v>
      </c>
      <c r="I14" s="9">
        <f>K14/J14</f>
        <v>298.83333333333331</v>
      </c>
      <c r="J14" s="9">
        <f>VLOOKUP(A14,Formelhilfe!$A$9:$H$44,8,FALSE)</f>
        <v>6</v>
      </c>
      <c r="K14" s="10">
        <f>SUM(C14:H14)</f>
        <v>1793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 t="e">
        <f>T14/S14</f>
        <v>#DIV/0!</v>
      </c>
      <c r="S14" s="9">
        <f>VLOOKUP(A14,Formelhilfe!$A$9:$O$44,15,FALSE)</f>
        <v>0</v>
      </c>
      <c r="T14" s="10">
        <f>SUM(L14:Q14)</f>
        <v>0</v>
      </c>
      <c r="U14" s="10">
        <f>W14/V14</f>
        <v>298.83333333333331</v>
      </c>
      <c r="V14" s="9">
        <f>VLOOKUP(A14,Formelhilfe!$A$9:$P$44,16,FALSE)</f>
        <v>6</v>
      </c>
      <c r="W14" s="11">
        <f>SUM(C14:H14,L14:Q14)</f>
        <v>1793</v>
      </c>
    </row>
    <row r="15" spans="1:23" ht="18" customHeight="1" x14ac:dyDescent="0.4">
      <c r="A15" s="113" t="s">
        <v>113</v>
      </c>
      <c r="B15" s="97" t="str">
        <f>VLOOKUP(A15,'Wettkampf 1'!$B$10:$C$45,2,FALSE)</f>
        <v>Lorup III</v>
      </c>
      <c r="C15" s="9">
        <f>VLOOKUP(A15,'Wettkampf 1'!$B$10:$D$45,3,FALSE)</f>
        <v>293.10000000000002</v>
      </c>
      <c r="D15" s="9">
        <f>VLOOKUP($A15,'2'!$B$10:$D$45,3,FALSE)</f>
        <v>301.7</v>
      </c>
      <c r="E15" s="9">
        <f>VLOOKUP($A15,'3'!$B$10:$D$45,3,FALSE)</f>
        <v>300.39999999999998</v>
      </c>
      <c r="F15" s="9">
        <f>VLOOKUP($A15,'4'!$B$10:$D$45,3,FALSE)</f>
        <v>303.10000000000002</v>
      </c>
      <c r="G15" s="9">
        <f>VLOOKUP($A15,'5'!$B$10:$D$45,3,FALSE)</f>
        <v>292.39999999999998</v>
      </c>
      <c r="H15" s="9">
        <f>VLOOKUP($A15,'6'!$B$10:$D$45,3,FALSE)</f>
        <v>298.7</v>
      </c>
      <c r="I15" s="9">
        <f>K15/J15</f>
        <v>298.23333333333329</v>
      </c>
      <c r="J15" s="9">
        <f>VLOOKUP(A15,Formelhilfe!$A$9:$H$44,8,FALSE)</f>
        <v>6</v>
      </c>
      <c r="K15" s="10">
        <f>SUM(C15:H15)</f>
        <v>1789.3999999999999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 t="e">
        <f>T15/S15</f>
        <v>#DIV/0!</v>
      </c>
      <c r="S15" s="9">
        <f>VLOOKUP(A15,Formelhilfe!$A$9:$O$44,15,FALSE)</f>
        <v>0</v>
      </c>
      <c r="T15" s="10">
        <f>SUM(L15:Q15)</f>
        <v>0</v>
      </c>
      <c r="U15" s="10">
        <f>W15/V15</f>
        <v>298.23333333333329</v>
      </c>
      <c r="V15" s="9">
        <f>VLOOKUP(A15,Formelhilfe!$A$9:$P$44,16,FALSE)</f>
        <v>6</v>
      </c>
      <c r="W15" s="11">
        <f>SUM(C15:H15,L15:Q15)</f>
        <v>1789.3999999999999</v>
      </c>
    </row>
    <row r="16" spans="1:23" ht="18" customHeight="1" x14ac:dyDescent="0.4">
      <c r="A16" s="113" t="s">
        <v>118</v>
      </c>
      <c r="B16" s="97" t="str">
        <f>VLOOKUP(A16,'Wettkampf 1'!$B$10:$C$45,2,FALSE)</f>
        <v>Spahnharrenstätte VI</v>
      </c>
      <c r="C16" s="9">
        <f>VLOOKUP(A16,'Wettkampf 1'!$B$10:$D$45,3,FALSE)</f>
        <v>296.39999999999998</v>
      </c>
      <c r="D16" s="9">
        <f>VLOOKUP($A16,'2'!$B$10:$D$45,3,FALSE)</f>
        <v>299.7</v>
      </c>
      <c r="E16" s="9">
        <f>VLOOKUP($A16,'3'!$B$10:$D$45,3,FALSE)</f>
        <v>298.89999999999998</v>
      </c>
      <c r="F16" s="9">
        <f>VLOOKUP($A16,'4'!$B$10:$D$45,3,FALSE)</f>
        <v>289.2</v>
      </c>
      <c r="G16" s="9">
        <f>VLOOKUP($A16,'5'!$B$10:$D$45,3,FALSE)</f>
        <v>306.2</v>
      </c>
      <c r="H16" s="9">
        <f>VLOOKUP($A16,'6'!$B$10:$D$45,3,FALSE)</f>
        <v>287.8</v>
      </c>
      <c r="I16" s="9">
        <f>K16/J16</f>
        <v>296.36666666666662</v>
      </c>
      <c r="J16" s="9">
        <f>VLOOKUP(A16,Formelhilfe!$A$9:$H$44,8,FALSE)</f>
        <v>6</v>
      </c>
      <c r="K16" s="10">
        <f>SUM(C16:H16)</f>
        <v>1778.1999999999998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 t="e">
        <f>T16/S16</f>
        <v>#DIV/0!</v>
      </c>
      <c r="S16" s="9">
        <f>VLOOKUP(A16,Formelhilfe!$A$9:$O$44,15,FALSE)</f>
        <v>0</v>
      </c>
      <c r="T16" s="10">
        <f>SUM(L16:Q16)</f>
        <v>0</v>
      </c>
      <c r="U16" s="10">
        <f>W16/V16</f>
        <v>296.36666666666662</v>
      </c>
      <c r="V16" s="9">
        <f>VLOOKUP(A16,Formelhilfe!$A$9:$P$44,16,FALSE)</f>
        <v>6</v>
      </c>
      <c r="W16" s="11">
        <f>SUM(C16:H16,L16:Q16)</f>
        <v>1778.1999999999998</v>
      </c>
    </row>
    <row r="17" spans="1:45" ht="18" customHeight="1" x14ac:dyDescent="0.4">
      <c r="A17" s="113" t="s">
        <v>107</v>
      </c>
      <c r="B17" s="97" t="str">
        <f>VLOOKUP(A17,'Wettkampf 1'!$B$10:$C$45,2,FALSE)</f>
        <v>Ostenwalde III</v>
      </c>
      <c r="C17" s="9">
        <f>VLOOKUP(A17,'Wettkampf 1'!$B$10:$D$45,3,FALSE)</f>
        <v>291.60000000000002</v>
      </c>
      <c r="D17" s="9">
        <f>VLOOKUP($A17,'2'!$B$10:$D$45,3,FALSE)</f>
        <v>296</v>
      </c>
      <c r="E17" s="9">
        <f>VLOOKUP($A17,'3'!$B$10:$D$45,3,FALSE)</f>
        <v>298.8</v>
      </c>
      <c r="F17" s="9">
        <f>VLOOKUP($A17,'4'!$B$10:$D$45,3,FALSE)</f>
        <v>290.8</v>
      </c>
      <c r="G17" s="9">
        <f>VLOOKUP($A17,'5'!$B$10:$D$45,3,FALSE)</f>
        <v>294.3</v>
      </c>
      <c r="H17" s="9">
        <f>VLOOKUP($A17,'6'!$B$10:$D$45,3,FALSE)</f>
        <v>289.2</v>
      </c>
      <c r="I17" s="9">
        <f>K17/J17</f>
        <v>293.45</v>
      </c>
      <c r="J17" s="9">
        <f>VLOOKUP(A17,Formelhilfe!$A$9:$H$44,8,FALSE)</f>
        <v>6</v>
      </c>
      <c r="K17" s="10">
        <f>SUM(C17:H17)</f>
        <v>1760.7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 t="e">
        <f>T17/S17</f>
        <v>#DIV/0!</v>
      </c>
      <c r="S17" s="9">
        <f>VLOOKUP(A17,Formelhilfe!$A$9:$O$44,15,FALSE)</f>
        <v>0</v>
      </c>
      <c r="T17" s="10">
        <f>SUM(L17:Q17)</f>
        <v>0</v>
      </c>
      <c r="U17" s="10">
        <f>W17/V17</f>
        <v>293.45</v>
      </c>
      <c r="V17" s="9">
        <f>VLOOKUP(A17,Formelhilfe!$A$9:$P$44,16,FALSE)</f>
        <v>6</v>
      </c>
      <c r="W17" s="11">
        <f>SUM(C17:H17,L17:Q17)</f>
        <v>1760.7</v>
      </c>
    </row>
    <row r="18" spans="1:45" ht="18" customHeight="1" x14ac:dyDescent="0.4">
      <c r="A18" s="113" t="s">
        <v>116</v>
      </c>
      <c r="B18" s="97" t="str">
        <f>VLOOKUP(A18,'Wettkampf 1'!$B$10:$C$45,2,FALSE)</f>
        <v>Spahnharrenstätte VI</v>
      </c>
      <c r="C18" s="9">
        <f>VLOOKUP(A18,'Wettkampf 1'!$B$10:$D$45,3,FALSE)</f>
        <v>272.2</v>
      </c>
      <c r="D18" s="9">
        <f>VLOOKUP($A18,'2'!$B$10:$D$45,3,FALSE)</f>
        <v>291</v>
      </c>
      <c r="E18" s="9">
        <f>VLOOKUP($A18,'3'!$B$10:$D$45,3,FALSE)</f>
        <v>293.39999999999998</v>
      </c>
      <c r="F18" s="9">
        <f>VLOOKUP($A18,'4'!$B$10:$D$45,3,FALSE)</f>
        <v>296</v>
      </c>
      <c r="G18" s="9">
        <f>VLOOKUP($A18,'5'!$B$10:$D$45,3,FALSE)</f>
        <v>297.39999999999998</v>
      </c>
      <c r="H18" s="9">
        <f>VLOOKUP($A18,'6'!$B$10:$D$45,3,FALSE)</f>
        <v>298.10000000000002</v>
      </c>
      <c r="I18" s="9">
        <f>K18/J18</f>
        <v>291.34999999999997</v>
      </c>
      <c r="J18" s="9">
        <f>VLOOKUP(A18,Formelhilfe!$A$9:$H$44,8,FALSE)</f>
        <v>6</v>
      </c>
      <c r="K18" s="10">
        <f>SUM(C18:H18)</f>
        <v>1748.1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 t="e">
        <f>T18/S18</f>
        <v>#DIV/0!</v>
      </c>
      <c r="S18" s="9">
        <f>VLOOKUP(A18,Formelhilfe!$A$9:$O$44,15,FALSE)</f>
        <v>0</v>
      </c>
      <c r="T18" s="10">
        <f>SUM(L18:Q18)</f>
        <v>0</v>
      </c>
      <c r="U18" s="10">
        <f>W18/V18</f>
        <v>291.34999999999997</v>
      </c>
      <c r="V18" s="9">
        <f>VLOOKUP(A18,Formelhilfe!$A$9:$P$44,16,FALSE)</f>
        <v>6</v>
      </c>
      <c r="W18" s="11">
        <f>SUM(C18:H18,L18:Q18)</f>
        <v>1748.1</v>
      </c>
    </row>
    <row r="19" spans="1:45" ht="18" customHeight="1" x14ac:dyDescent="0.4">
      <c r="A19" s="113" t="s">
        <v>106</v>
      </c>
      <c r="B19" s="97" t="str">
        <f>VLOOKUP(A19,'Wettkampf 1'!$B$10:$C$45,2,FALSE)</f>
        <v>Ostenwalde III</v>
      </c>
      <c r="C19" s="9">
        <f>VLOOKUP(A19,'Wettkampf 1'!$B$10:$D$45,3,FALSE)</f>
        <v>304.89999999999998</v>
      </c>
      <c r="D19" s="9">
        <f>VLOOKUP($A19,'2'!$B$10:$D$45,3,FALSE)</f>
        <v>303.89999999999998</v>
      </c>
      <c r="E19" s="9">
        <f>VLOOKUP($A19,'3'!$B$10:$D$45,3,FALSE)</f>
        <v>296.7</v>
      </c>
      <c r="F19" s="9">
        <f>VLOOKUP($A19,'4'!$B$10:$D$45,3,FALSE)</f>
        <v>304</v>
      </c>
      <c r="G19" s="9">
        <f>VLOOKUP($A19,'5'!$B$10:$D$45,3,FALSE)</f>
        <v>0</v>
      </c>
      <c r="H19" s="9">
        <f>VLOOKUP($A19,'6'!$B$10:$D$45,3,FALSE)</f>
        <v>292.5</v>
      </c>
      <c r="I19" s="9">
        <f>K19/J19</f>
        <v>300.39999999999998</v>
      </c>
      <c r="J19" s="9">
        <f>VLOOKUP(A19,Formelhilfe!$A$9:$H$44,8,FALSE)</f>
        <v>5</v>
      </c>
      <c r="K19" s="10">
        <f>SUM(C19:H19)</f>
        <v>1502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 t="e">
        <f>T19/S19</f>
        <v>#DIV/0!</v>
      </c>
      <c r="S19" s="9">
        <f>VLOOKUP(A19,Formelhilfe!$A$9:$O$44,15,FALSE)</f>
        <v>0</v>
      </c>
      <c r="T19" s="10">
        <f>SUM(L19:Q19)</f>
        <v>0</v>
      </c>
      <c r="U19" s="10">
        <f>W19/V19</f>
        <v>300.39999999999998</v>
      </c>
      <c r="V19" s="9">
        <f>VLOOKUP(A19,Formelhilfe!$A$9:$P$44,16,FALSE)</f>
        <v>5</v>
      </c>
      <c r="W19" s="11">
        <f>SUM(C19:H19,L19:Q19)</f>
        <v>1502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13" t="s">
        <v>104</v>
      </c>
      <c r="B20" s="97" t="str">
        <f>VLOOKUP(A20,'Wettkampf 1'!$B$10:$C$45,2,FALSE)</f>
        <v>Börger II</v>
      </c>
      <c r="C20" s="9">
        <f>VLOOKUP(A20,'Wettkampf 1'!$B$10:$D$45,3,FALSE)</f>
        <v>298.39999999999998</v>
      </c>
      <c r="D20" s="9">
        <f>VLOOKUP($A20,'2'!$B$10:$D$45,3,FALSE)</f>
        <v>292.5</v>
      </c>
      <c r="E20" s="9">
        <f>VLOOKUP($A20,'3'!$B$10:$D$45,3,FALSE)</f>
        <v>293.10000000000002</v>
      </c>
      <c r="F20" s="9">
        <f>VLOOKUP($A20,'4'!$B$10:$D$45,3,FALSE)</f>
        <v>310.8</v>
      </c>
      <c r="G20" s="9">
        <f>VLOOKUP($A20,'5'!$B$10:$D$45,3,FALSE)</f>
        <v>285.5</v>
      </c>
      <c r="H20" s="9">
        <f>VLOOKUP($A20,'6'!$B$10:$D$45,3,FALSE)</f>
        <v>0</v>
      </c>
      <c r="I20" s="9">
        <f>K20/J20</f>
        <v>296.06</v>
      </c>
      <c r="J20" s="9">
        <f>VLOOKUP(A20,Formelhilfe!$A$9:$H$44,8,FALSE)</f>
        <v>5</v>
      </c>
      <c r="K20" s="10">
        <f>SUM(C20:H20)</f>
        <v>1480.3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 t="e">
        <f>T20/S20</f>
        <v>#DIV/0!</v>
      </c>
      <c r="S20" s="9">
        <f>VLOOKUP(A20,Formelhilfe!$A$9:$O$44,15,FALSE)</f>
        <v>0</v>
      </c>
      <c r="T20" s="10">
        <f>SUM(L20:Q20)</f>
        <v>0</v>
      </c>
      <c r="U20" s="10">
        <f>W20/V20</f>
        <v>296.06</v>
      </c>
      <c r="V20" s="9">
        <f>VLOOKUP(A20,Formelhilfe!$A$9:$P$44,16,FALSE)</f>
        <v>5</v>
      </c>
      <c r="W20" s="11">
        <f>SUM(C20:H20,L20:Q20)</f>
        <v>1480.3</v>
      </c>
    </row>
    <row r="21" spans="1:45" ht="18" customHeight="1" x14ac:dyDescent="0.4">
      <c r="A21" s="113" t="s">
        <v>102</v>
      </c>
      <c r="B21" s="97" t="str">
        <f>VLOOKUP(A21,'Wettkampf 1'!$B$10:$C$45,2,FALSE)</f>
        <v>Börger II</v>
      </c>
      <c r="C21" s="9">
        <f>VLOOKUP(A21,'Wettkampf 1'!$B$10:$D$45,3,FALSE)</f>
        <v>306.39999999999998</v>
      </c>
      <c r="D21" s="9">
        <f>VLOOKUP($A21,'2'!$B$10:$D$45,3,FALSE)</f>
        <v>0</v>
      </c>
      <c r="E21" s="9">
        <f>VLOOKUP($A21,'3'!$B$10:$D$45,3,FALSE)</f>
        <v>299.10000000000002</v>
      </c>
      <c r="F21" s="9">
        <f>VLOOKUP($A21,'4'!$B$10:$D$45,3,FALSE)</f>
        <v>293.10000000000002</v>
      </c>
      <c r="G21" s="9">
        <f>VLOOKUP($A21,'5'!$B$10:$D$45,3,FALSE)</f>
        <v>293.5</v>
      </c>
      <c r="H21" s="9">
        <f>VLOOKUP($A21,'6'!$B$10:$D$45,3,FALSE)</f>
        <v>281.10000000000002</v>
      </c>
      <c r="I21" s="9">
        <f>K21/J21</f>
        <v>294.64</v>
      </c>
      <c r="J21" s="9">
        <f>VLOOKUP(A21,Formelhilfe!$A$9:$H$44,8,FALSE)</f>
        <v>5</v>
      </c>
      <c r="K21" s="10">
        <f>SUM(C21:H21)</f>
        <v>1473.1999999999998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 t="e">
        <f>T21/S21</f>
        <v>#DIV/0!</v>
      </c>
      <c r="S21" s="9">
        <f>VLOOKUP(A21,Formelhilfe!$A$9:$O$44,15,FALSE)</f>
        <v>0</v>
      </c>
      <c r="T21" s="10">
        <f>SUM(L21:Q21)</f>
        <v>0</v>
      </c>
      <c r="U21" s="10">
        <f>W21/V21</f>
        <v>294.64</v>
      </c>
      <c r="V21" s="9">
        <f>VLOOKUP(A21,Formelhilfe!$A$9:$P$44,16,FALSE)</f>
        <v>5</v>
      </c>
      <c r="W21" s="11">
        <f>SUM(C21:H21,L21:Q21)</f>
        <v>1473.1999999999998</v>
      </c>
    </row>
    <row r="22" spans="1:45" ht="18" customHeight="1" x14ac:dyDescent="0.4">
      <c r="A22" s="113" t="s">
        <v>108</v>
      </c>
      <c r="B22" s="97" t="str">
        <f>VLOOKUP(A22,'Wettkampf 1'!$B$10:$C$45,2,FALSE)</f>
        <v>Ostenwalde III</v>
      </c>
      <c r="C22" s="9">
        <f>VLOOKUP(A22,'Wettkampf 1'!$B$10:$D$45,3,FALSE)</f>
        <v>300.89999999999998</v>
      </c>
      <c r="D22" s="9">
        <f>VLOOKUP($A22,'2'!$B$10:$D$45,3,FALSE)</f>
        <v>302.5</v>
      </c>
      <c r="E22" s="9">
        <f>VLOOKUP($A22,'3'!$B$10:$D$45,3,FALSE)</f>
        <v>308.60000000000002</v>
      </c>
      <c r="F22" s="9">
        <f>VLOOKUP($A22,'4'!$B$10:$D$45,3,FALSE)</f>
        <v>252.8</v>
      </c>
      <c r="G22" s="9">
        <f>VLOOKUP($A22,'5'!$B$10:$D$45,3,FALSE)</f>
        <v>0</v>
      </c>
      <c r="H22" s="9">
        <f>VLOOKUP($A22,'6'!$B$10:$D$45,3,FALSE)</f>
        <v>0</v>
      </c>
      <c r="I22" s="9">
        <f>K22/J22</f>
        <v>291.2</v>
      </c>
      <c r="J22" s="9">
        <f>VLOOKUP(A22,Formelhilfe!$A$9:$H$44,8,FALSE)</f>
        <v>4</v>
      </c>
      <c r="K22" s="10">
        <f>SUM(C22:H22)</f>
        <v>1164.8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>T22/S22</f>
        <v>#DIV/0!</v>
      </c>
      <c r="S22" s="9">
        <f>VLOOKUP(A22,Formelhilfe!$A$9:$O$44,15,FALSE)</f>
        <v>0</v>
      </c>
      <c r="T22" s="10">
        <f>SUM(L22:Q22)</f>
        <v>0</v>
      </c>
      <c r="U22" s="10">
        <f>W22/V22</f>
        <v>291.2</v>
      </c>
      <c r="V22" s="9">
        <f>VLOOKUP(A22,Formelhilfe!$A$9:$P$44,16,FALSE)</f>
        <v>4</v>
      </c>
      <c r="W22" s="11">
        <f>SUM(C22:H22,L22:Q22)</f>
        <v>1164.8</v>
      </c>
    </row>
    <row r="23" spans="1:45" ht="18" customHeight="1" x14ac:dyDescent="0.4">
      <c r="A23" s="113" t="s">
        <v>114</v>
      </c>
      <c r="B23" s="97" t="str">
        <f>VLOOKUP(A23,'Wettkampf 1'!$B$10:$C$45,2,FALSE)</f>
        <v>Lorup III</v>
      </c>
      <c r="C23" s="9">
        <f>VLOOKUP(A23,'Wettkampf 1'!$B$10:$D$45,3,FALSE)</f>
        <v>295.2</v>
      </c>
      <c r="D23" s="9">
        <f>VLOOKUP($A23,'2'!$B$10:$D$45,3,FALSE)</f>
        <v>277.60000000000002</v>
      </c>
      <c r="E23" s="9">
        <f>VLOOKUP($A23,'3'!$B$10:$D$45,3,FALSE)</f>
        <v>0</v>
      </c>
      <c r="F23" s="9">
        <f>VLOOKUP($A23,'4'!$B$10:$D$45,3,FALSE)</f>
        <v>287.2</v>
      </c>
      <c r="G23" s="9">
        <f>VLOOKUP($A23,'5'!$B$10:$D$45,3,FALSE)</f>
        <v>300.7</v>
      </c>
      <c r="H23" s="9">
        <f>VLOOKUP($A23,'6'!$B$10:$D$45,3,FALSE)</f>
        <v>0</v>
      </c>
      <c r="I23" s="9">
        <f>K23/J23</f>
        <v>290.17500000000001</v>
      </c>
      <c r="J23" s="9">
        <f>VLOOKUP(A23,Formelhilfe!$A$9:$H$44,8,FALSE)</f>
        <v>4</v>
      </c>
      <c r="K23" s="10">
        <f>SUM(C23:H23)</f>
        <v>1160.7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>T23/S23</f>
        <v>#DIV/0!</v>
      </c>
      <c r="S23" s="9">
        <f>VLOOKUP(A23,Formelhilfe!$A$9:$O$44,15,FALSE)</f>
        <v>0</v>
      </c>
      <c r="T23" s="10">
        <f>SUM(L23:Q23)</f>
        <v>0</v>
      </c>
      <c r="U23" s="10">
        <f>W23/V23</f>
        <v>290.17500000000001</v>
      </c>
      <c r="V23" s="9">
        <f>VLOOKUP(A23,Formelhilfe!$A$9:$P$44,16,FALSE)</f>
        <v>4</v>
      </c>
      <c r="W23" s="11">
        <f>SUM(C23:H23,L23:Q23)</f>
        <v>1160.7</v>
      </c>
    </row>
    <row r="24" spans="1:45" ht="18" customHeight="1" x14ac:dyDescent="0.4">
      <c r="A24" s="113" t="s">
        <v>73</v>
      </c>
      <c r="B24" s="97" t="str">
        <f>VLOOKUP(A24,'Wettkampf 1'!$B$10:$C$45,2,FALSE)</f>
        <v>Spahnharrenstätte VI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 t="e">
        <f>K24/J24</f>
        <v>#DIV/0!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>T24/S24</f>
        <v>#DIV/0!</v>
      </c>
      <c r="S24" s="9">
        <f>VLOOKUP(A24,Formelhilfe!$A$9:$O$44,15,FALSE)</f>
        <v>0</v>
      </c>
      <c r="T24" s="10">
        <f>SUM(L24:Q24)</f>
        <v>0</v>
      </c>
      <c r="U24" s="10" t="e">
        <f>W24/V24</f>
        <v>#DIV/0!</v>
      </c>
      <c r="V24" s="9">
        <f>VLOOKUP(A24,Formelhilfe!$A$9:$P$44,16,FALSE)</f>
        <v>0</v>
      </c>
      <c r="W24" s="11">
        <f>SUM(C24:H24,L24:Q24)</f>
        <v>0</v>
      </c>
    </row>
    <row r="25" spans="1:45" ht="18" customHeight="1" x14ac:dyDescent="0.4">
      <c r="A25" s="113" t="s">
        <v>74</v>
      </c>
      <c r="B25" s="97" t="str">
        <f>VLOOKUP(A25,'Wettkampf 1'!$B$10:$C$45,2,FALSE)</f>
        <v>Spahnharrenstätte VI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 t="e">
        <f>K25/J25</f>
        <v>#DIV/0!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>T25/S25</f>
        <v>#DIV/0!</v>
      </c>
      <c r="S25" s="9">
        <f>VLOOKUP(A25,Formelhilfe!$A$9:$O$44,15,FALSE)</f>
        <v>0</v>
      </c>
      <c r="T25" s="10">
        <f>SUM(L25:Q25)</f>
        <v>0</v>
      </c>
      <c r="U25" s="10" t="e">
        <f>W25/V25</f>
        <v>#DIV/0!</v>
      </c>
      <c r="V25" s="9">
        <f>VLOOKUP(A25,Formelhilfe!$A$9:$P$44,16,FALSE)</f>
        <v>0</v>
      </c>
      <c r="W25" s="11">
        <f>SUM(C25:H25,L25:Q25)</f>
        <v>0</v>
      </c>
    </row>
    <row r="26" spans="1:45" ht="18" customHeight="1" x14ac:dyDescent="0.4">
      <c r="A26" s="113" t="s">
        <v>75</v>
      </c>
      <c r="B26" s="97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 t="e">
        <f>K26/J26</f>
        <v>#DIV/0!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>T26/S26</f>
        <v>#DIV/0!</v>
      </c>
      <c r="S26" s="9">
        <f>VLOOKUP(A26,Formelhilfe!$A$9:$O$44,15,FALSE)</f>
        <v>0</v>
      </c>
      <c r="T26" s="10">
        <f>SUM(L26:Q26)</f>
        <v>0</v>
      </c>
      <c r="U26" s="10" t="e">
        <f>W26/V26</f>
        <v>#DIV/0!</v>
      </c>
      <c r="V26" s="9">
        <f>VLOOKUP(A26,Formelhilfe!$A$9:$P$44,16,FALSE)</f>
        <v>0</v>
      </c>
      <c r="W26" s="11">
        <f>SUM(C26:H26,L26:Q26)</f>
        <v>0</v>
      </c>
    </row>
    <row r="27" spans="1:45" ht="18" customHeight="1" x14ac:dyDescent="0.4">
      <c r="A27" s="113" t="s">
        <v>76</v>
      </c>
      <c r="B27" s="97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 t="e">
        <f>K27/J27</f>
        <v>#DIV/0!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 t="e">
        <f>W27/V27</f>
        <v>#DIV/0!</v>
      </c>
      <c r="V27" s="9">
        <f>VLOOKUP(A27,Formelhilfe!$A$9:$P$44,16,FALSE)</f>
        <v>0</v>
      </c>
      <c r="W27" s="11">
        <f>SUM(C27:H27,L27:Q27)</f>
        <v>0</v>
      </c>
    </row>
    <row r="28" spans="1:45" ht="21" x14ac:dyDescent="0.4">
      <c r="A28" s="113" t="s">
        <v>77</v>
      </c>
      <c r="B28" s="97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SUM(C28:H28,L28:Q28)</f>
        <v>0</v>
      </c>
    </row>
    <row r="29" spans="1:45" ht="21" x14ac:dyDescent="0.4">
      <c r="A29" s="113" t="s">
        <v>78</v>
      </c>
      <c r="B29" s="97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113" t="s">
        <v>79</v>
      </c>
      <c r="B30" s="97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13" t="s">
        <v>50</v>
      </c>
      <c r="B31" s="97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13" t="s">
        <v>80</v>
      </c>
      <c r="B32" s="97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13" t="s">
        <v>81</v>
      </c>
      <c r="B33" s="97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13" t="s">
        <v>82</v>
      </c>
      <c r="B34" s="97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13" t="s">
        <v>83</v>
      </c>
      <c r="B35" s="97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13" t="s">
        <v>84</v>
      </c>
      <c r="B36" s="97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13" t="s">
        <v>85</v>
      </c>
      <c r="B37" s="97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28</v>
      </c>
    </row>
    <row r="2" spans="1:21" x14ac:dyDescent="0.3">
      <c r="A2" s="13" t="str">
        <f>'Wettkampf 1'!B2</f>
        <v>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 t="shared" ref="O2:O7" si="1">I2+J2+K2+L2+M2+N2</f>
        <v>0</v>
      </c>
      <c r="P2" s="13">
        <f t="shared" ref="P2:P7" si="2">O2+H2</f>
        <v>6</v>
      </c>
      <c r="S2" s="13" t="s">
        <v>18</v>
      </c>
      <c r="T2" s="13" t="s">
        <v>14</v>
      </c>
      <c r="U2" s="13" t="s">
        <v>62</v>
      </c>
    </row>
    <row r="3" spans="1:21" x14ac:dyDescent="0.3">
      <c r="A3" s="13" t="str">
        <f>'Wettkampf 1'!B3</f>
        <v>Ostenwalde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si="1"/>
        <v>0</v>
      </c>
      <c r="P3" s="13">
        <f t="shared" si="2"/>
        <v>6</v>
      </c>
      <c r="S3" s="13" t="s">
        <v>19</v>
      </c>
      <c r="T3" s="13" t="s">
        <v>26</v>
      </c>
      <c r="U3" s="13" t="s">
        <v>63</v>
      </c>
    </row>
    <row r="4" spans="1:21" x14ac:dyDescent="0.3">
      <c r="A4" s="13" t="str">
        <f>'Wettkampf 1'!B4</f>
        <v>Lorup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20</v>
      </c>
      <c r="T4" s="13" t="s">
        <v>16</v>
      </c>
      <c r="U4" s="13" t="s">
        <v>64</v>
      </c>
    </row>
    <row r="5" spans="1:21" x14ac:dyDescent="0.3">
      <c r="A5" s="13" t="str">
        <f>'Wettkampf 1'!B5</f>
        <v>Spahnharrenstätte VI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21</v>
      </c>
      <c r="T5" s="13" t="s">
        <v>68</v>
      </c>
      <c r="U5" s="13" t="s">
        <v>65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22</v>
      </c>
      <c r="T6" s="13" t="s">
        <v>69</v>
      </c>
      <c r="U6" s="13" t="s">
        <v>66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23</v>
      </c>
      <c r="T7" s="13" t="s">
        <v>70</v>
      </c>
      <c r="U7" s="13" t="s">
        <v>67</v>
      </c>
    </row>
    <row r="8" spans="1:21" x14ac:dyDescent="0.3">
      <c r="S8" s="13" t="s">
        <v>24</v>
      </c>
      <c r="T8" s="13" t="s">
        <v>86</v>
      </c>
    </row>
    <row r="9" spans="1:21" ht="15.6" x14ac:dyDescent="0.3">
      <c r="A9" s="113" t="s">
        <v>99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>I9+J9+K9+L9+M9+N9</f>
        <v>0</v>
      </c>
      <c r="P9" s="13">
        <f>O9+H9</f>
        <v>6</v>
      </c>
      <c r="S9" s="13" t="s">
        <v>25</v>
      </c>
    </row>
    <row r="10" spans="1:21" ht="15.6" x14ac:dyDescent="0.3">
      <c r="A10" s="113" t="s">
        <v>100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ref="O10:O38" si="4">I10+J10+K10+L10+M10+N10</f>
        <v>0</v>
      </c>
      <c r="P10" s="13">
        <f t="shared" ref="P10:P38" si="5">O10+H10</f>
        <v>6</v>
      </c>
      <c r="S10" s="13" t="s">
        <v>27</v>
      </c>
    </row>
    <row r="11" spans="1:21" ht="15.6" x14ac:dyDescent="0.3">
      <c r="A11" s="113" t="s">
        <v>101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4"/>
        <v>0</v>
      </c>
      <c r="P11" s="13">
        <f t="shared" si="5"/>
        <v>6</v>
      </c>
    </row>
    <row r="12" spans="1:21" ht="15.6" x14ac:dyDescent="0.3">
      <c r="A12" s="113" t="s">
        <v>102</v>
      </c>
      <c r="B12" s="13">
        <f>IF('Wettkampf 1'!D13&gt;0,1,0)</f>
        <v>1</v>
      </c>
      <c r="C12" s="13">
        <f>IF('2'!$D13&gt;0,1,0)</f>
        <v>0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4"/>
        <v>0</v>
      </c>
      <c r="P12" s="13">
        <f t="shared" si="5"/>
        <v>5</v>
      </c>
    </row>
    <row r="13" spans="1:21" ht="15.6" x14ac:dyDescent="0.3">
      <c r="A13" s="113" t="s">
        <v>104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3"/>
        <v>5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5</v>
      </c>
    </row>
    <row r="14" spans="1:21" ht="15.6" x14ac:dyDescent="0.3">
      <c r="A14" s="113" t="s">
        <v>105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3"/>
        <v>6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6</v>
      </c>
    </row>
    <row r="15" spans="1:21" ht="15.6" x14ac:dyDescent="0.3">
      <c r="A15" s="113" t="s">
        <v>106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1</v>
      </c>
      <c r="H15" s="13">
        <f t="shared" si="3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4"/>
        <v>0</v>
      </c>
      <c r="P15" s="13">
        <f t="shared" si="5"/>
        <v>5</v>
      </c>
    </row>
    <row r="16" spans="1:21" ht="15.6" x14ac:dyDescent="0.3">
      <c r="A16" s="113" t="s">
        <v>107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4"/>
        <v>0</v>
      </c>
      <c r="P16" s="13">
        <f t="shared" si="5"/>
        <v>6</v>
      </c>
    </row>
    <row r="17" spans="1:16" ht="15.6" x14ac:dyDescent="0.3">
      <c r="A17" s="113" t="s">
        <v>108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3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4"/>
        <v>0</v>
      </c>
      <c r="P17" s="13">
        <f t="shared" si="5"/>
        <v>4</v>
      </c>
    </row>
    <row r="18" spans="1:16" ht="15.6" x14ac:dyDescent="0.3">
      <c r="A18" s="113" t="s">
        <v>109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4"/>
        <v>0</v>
      </c>
      <c r="P18" s="13">
        <f t="shared" si="5"/>
        <v>6</v>
      </c>
    </row>
    <row r="19" spans="1:16" ht="15.6" x14ac:dyDescent="0.3">
      <c r="A19" s="113" t="s">
        <v>122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3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6</v>
      </c>
    </row>
    <row r="20" spans="1:16" ht="15.6" x14ac:dyDescent="0.3">
      <c r="A20" s="113" t="s">
        <v>121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3"/>
        <v>6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6</v>
      </c>
    </row>
    <row r="21" spans="1:16" ht="15.6" x14ac:dyDescent="0.3">
      <c r="A21" s="113" t="s">
        <v>110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4"/>
        <v>0</v>
      </c>
      <c r="P21" s="13">
        <f t="shared" si="5"/>
        <v>6</v>
      </c>
    </row>
    <row r="22" spans="1:16" ht="15.6" x14ac:dyDescent="0.3">
      <c r="A22" s="113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4"/>
        <v>0</v>
      </c>
      <c r="P22" s="13">
        <f t="shared" si="5"/>
        <v>6</v>
      </c>
    </row>
    <row r="23" spans="1:16" ht="15.6" x14ac:dyDescent="0.3">
      <c r="A23" s="113" t="s">
        <v>112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4"/>
        <v>0</v>
      </c>
      <c r="P23" s="13">
        <f t="shared" si="5"/>
        <v>6</v>
      </c>
    </row>
    <row r="24" spans="1:16" ht="15.6" x14ac:dyDescent="0.3">
      <c r="A24" s="113" t="s">
        <v>113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4"/>
        <v>0</v>
      </c>
      <c r="P24" s="13">
        <f t="shared" si="5"/>
        <v>6</v>
      </c>
    </row>
    <row r="25" spans="1:16" ht="15.6" x14ac:dyDescent="0.3">
      <c r="A25" s="113" t="s">
        <v>114</v>
      </c>
      <c r="B25" s="13">
        <f>IF('Wettkampf 1'!D26&gt;0,1,0)</f>
        <v>1</v>
      </c>
      <c r="C25" s="13">
        <f>IF('2'!$D26&gt;0,1,0)</f>
        <v>1</v>
      </c>
      <c r="D25" s="13">
        <f>IF('3'!$D26&gt;0,1,0)</f>
        <v>0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3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4</v>
      </c>
    </row>
    <row r="26" spans="1:16" ht="15.6" x14ac:dyDescent="0.3">
      <c r="A26" s="113" t="s">
        <v>115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3"/>
        <v>6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6</v>
      </c>
    </row>
    <row r="27" spans="1:16" ht="15.6" x14ac:dyDescent="0.3">
      <c r="A27" s="113" t="s">
        <v>116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4"/>
        <v>0</v>
      </c>
      <c r="P27" s="13">
        <f t="shared" si="5"/>
        <v>6</v>
      </c>
    </row>
    <row r="28" spans="1:16" ht="15.6" x14ac:dyDescent="0.3">
      <c r="A28" s="113" t="s">
        <v>117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4"/>
        <v>0</v>
      </c>
      <c r="P28" s="13">
        <f t="shared" si="5"/>
        <v>6</v>
      </c>
    </row>
    <row r="29" spans="1:16" ht="15.6" x14ac:dyDescent="0.3">
      <c r="A29" s="113" t="s">
        <v>118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4"/>
        <v>0</v>
      </c>
      <c r="P29" s="13">
        <f t="shared" si="5"/>
        <v>6</v>
      </c>
    </row>
    <row r="30" spans="1:16" ht="15.6" x14ac:dyDescent="0.3">
      <c r="A30" s="113" t="s">
        <v>119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4"/>
        <v>0</v>
      </c>
      <c r="P30" s="13">
        <f t="shared" si="5"/>
        <v>6</v>
      </c>
    </row>
    <row r="31" spans="1:16" ht="15.6" x14ac:dyDescent="0.3">
      <c r="A31" s="113" t="s">
        <v>73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0</v>
      </c>
    </row>
    <row r="32" spans="1:16" ht="15.6" x14ac:dyDescent="0.3">
      <c r="A32" s="113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13" t="s">
        <v>75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3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4"/>
        <v>0</v>
      </c>
      <c r="P33" s="13">
        <f t="shared" si="5"/>
        <v>0</v>
      </c>
    </row>
    <row r="34" spans="1:16" ht="15.6" x14ac:dyDescent="0.3">
      <c r="A34" s="113" t="s">
        <v>76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3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4"/>
        <v>0</v>
      </c>
      <c r="P34" s="13">
        <f t="shared" si="5"/>
        <v>0</v>
      </c>
    </row>
    <row r="35" spans="1:16" ht="15.6" x14ac:dyDescent="0.3">
      <c r="A35" s="113" t="s">
        <v>77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3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0</v>
      </c>
      <c r="P35" s="13">
        <f t="shared" si="5"/>
        <v>0</v>
      </c>
    </row>
    <row r="36" spans="1:16" ht="15.6" x14ac:dyDescent="0.3">
      <c r="A36" s="113" t="s">
        <v>78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3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0</v>
      </c>
    </row>
    <row r="37" spans="1:16" ht="15.6" x14ac:dyDescent="0.3">
      <c r="A37" s="113" t="s">
        <v>79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0</v>
      </c>
    </row>
    <row r="38" spans="1:16" ht="15.6" x14ac:dyDescent="0.3">
      <c r="A38" s="113" t="s">
        <v>50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13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113" t="s">
        <v>81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13" t="s">
        <v>82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13" t="s">
        <v>83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13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13" t="s">
        <v>85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22</v>
      </c>
      <c r="C45" s="17">
        <f t="shared" ref="C45:G45" si="9">SUM(C9:C44)</f>
        <v>21</v>
      </c>
      <c r="D45" s="17">
        <f t="shared" si="9"/>
        <v>21</v>
      </c>
      <c r="E45" s="17">
        <f t="shared" si="9"/>
        <v>22</v>
      </c>
      <c r="F45" s="17">
        <f t="shared" si="9"/>
        <v>20</v>
      </c>
      <c r="G45" s="17">
        <f t="shared" si="9"/>
        <v>19</v>
      </c>
      <c r="H45" s="17">
        <f t="shared" ref="H45" si="10">SUM(H9:H38)</f>
        <v>125</v>
      </c>
      <c r="I45" s="17">
        <f>SUM(I9:I44)</f>
        <v>0</v>
      </c>
      <c r="J45" s="17">
        <f t="shared" ref="J45:N45" si="11">SUM(J9:J44)</f>
        <v>0</v>
      </c>
      <c r="K45" s="17">
        <f t="shared" si="11"/>
        <v>0</v>
      </c>
      <c r="L45" s="17">
        <f t="shared" si="11"/>
        <v>0</v>
      </c>
      <c r="M45" s="17">
        <f t="shared" si="11"/>
        <v>0</v>
      </c>
      <c r="N45" s="17">
        <f t="shared" si="11"/>
        <v>0</v>
      </c>
      <c r="O45" s="17">
        <f>SUM(O9:O44)</f>
        <v>0</v>
      </c>
      <c r="P45" s="17">
        <f>SUM(P9:P44)</f>
        <v>125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3" t="s">
        <v>97</v>
      </c>
      <c r="C2" s="7">
        <f>VLOOKUP($B$2:$B$7,'Wettkampf 1'!$B$2:$D$7,3,FALSE)</f>
        <v>928.5</v>
      </c>
      <c r="D2" s="5">
        <f>VLOOKUP($B$2:$B$7,'2'!$B$2:$D$7,3,FALSE)</f>
        <v>922.5</v>
      </c>
      <c r="E2" s="5">
        <f>VLOOKUP($B$2:$B$7,'3'!$B$2:$D$7,3,FALSE)</f>
        <v>935.40000000000009</v>
      </c>
      <c r="F2" s="5">
        <f>VLOOKUP($B$2:$B$7,'4'!$B$2:$D$7,3,FALSE)</f>
        <v>925.59999999999991</v>
      </c>
      <c r="G2" s="5">
        <f>VLOOKUP($B$2:$B$7,'5'!$B$2:$D$7,3,FALSE)</f>
        <v>928</v>
      </c>
      <c r="H2" s="5">
        <f>VLOOKUP($B$2:$B$7,'6'!$B$2:$D$7,3,FALSE)</f>
        <v>927.7</v>
      </c>
      <c r="I2" s="5">
        <f>J2/Formelhilfe!H5</f>
        <v>927.94999999999993</v>
      </c>
      <c r="J2" s="5">
        <f>SUM(C2:H2)</f>
        <v>5567.7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 t="e">
        <f>R2/Formelhilfe!O5</f>
        <v>#DIV/0!</v>
      </c>
      <c r="R2" s="5">
        <f>SUM(K2:P2)</f>
        <v>0</v>
      </c>
      <c r="S2" s="5">
        <f>T2/Formelhilfe!P5</f>
        <v>927.94999999999993</v>
      </c>
      <c r="T2" s="6">
        <f>SUM(C2:H2,K2:P2)</f>
        <v>5567.7</v>
      </c>
    </row>
    <row r="3" spans="1:20" ht="23.25" customHeight="1" x14ac:dyDescent="0.35">
      <c r="A3" s="12"/>
      <c r="B3" s="113" t="s">
        <v>95</v>
      </c>
      <c r="C3" s="7">
        <f>VLOOKUP($B$2:$B$7,'Wettkampf 1'!$B$2:$D$7,3,FALSE)</f>
        <v>912.8</v>
      </c>
      <c r="D3" s="5">
        <f>VLOOKUP($B$2:$B$7,'2'!$B$2:$D$7,3,FALSE)</f>
        <v>916</v>
      </c>
      <c r="E3" s="5">
        <f>VLOOKUP($B$2:$B$7,'3'!$B$2:$D$7,3,FALSE)</f>
        <v>926.09999999999991</v>
      </c>
      <c r="F3" s="5">
        <f>VLOOKUP($B$2:$B$7,'4'!$B$2:$D$7,3,FALSE)</f>
        <v>921.90000000000009</v>
      </c>
      <c r="G3" s="5">
        <f>VLOOKUP($B$2:$B$7,'5'!$B$2:$D$7,3,FALSE)</f>
        <v>917.3</v>
      </c>
      <c r="H3" s="5">
        <f>VLOOKUP($B$2:$B$7,'6'!$B$2:$D$7,3,FALSE)</f>
        <v>921.6</v>
      </c>
      <c r="I3" s="5" t="e">
        <f>J3/Formelhilfe!H7</f>
        <v>#DIV/0!</v>
      </c>
      <c r="J3" s="5">
        <f>SUM(C3:H3)</f>
        <v>5515.7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 t="e">
        <f>R3/Formelhilfe!O7</f>
        <v>#DIV/0!</v>
      </c>
      <c r="R3" s="5">
        <f>SUM(K3:P3)</f>
        <v>0</v>
      </c>
      <c r="S3" s="5" t="e">
        <f>T3/Formelhilfe!P7</f>
        <v>#DIV/0!</v>
      </c>
      <c r="T3" s="6">
        <f>SUM(C3:H3,K3:P3)</f>
        <v>5515.7</v>
      </c>
    </row>
    <row r="4" spans="1:20" ht="23.25" customHeight="1" x14ac:dyDescent="0.35">
      <c r="A4" s="12"/>
      <c r="B4" s="113" t="s">
        <v>96</v>
      </c>
      <c r="C4" s="7">
        <f>VLOOKUP($B$2:$B$7,'Wettkampf 1'!$B$2:$D$7,3,FALSE)</f>
        <v>910.49999999999989</v>
      </c>
      <c r="D4" s="5">
        <f>VLOOKUP($B$2:$B$7,'2'!$B$2:$D$7,3,FALSE)</f>
        <v>922.69999999999993</v>
      </c>
      <c r="E4" s="5">
        <f>VLOOKUP($B$2:$B$7,'3'!$B$2:$D$7,3,FALSE)</f>
        <v>914.7</v>
      </c>
      <c r="F4" s="5">
        <f>VLOOKUP($B$2:$B$7,'4'!$B$2:$D$7,3,FALSE)</f>
        <v>909</v>
      </c>
      <c r="G4" s="5">
        <f>VLOOKUP($B$2:$B$7,'5'!$B$2:$D$7,3,FALSE)</f>
        <v>913.00000000000011</v>
      </c>
      <c r="H4" s="5">
        <f>VLOOKUP($B$2:$B$7,'6'!$B$2:$D$7,3,FALSE)</f>
        <v>902.8</v>
      </c>
      <c r="I4" s="5">
        <f>J4/Formelhilfe!H3</f>
        <v>912.11666666666667</v>
      </c>
      <c r="J4" s="5">
        <f>SUM(C4:H4)</f>
        <v>5472.7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 t="e">
        <f>R4/Formelhilfe!O3</f>
        <v>#DIV/0!</v>
      </c>
      <c r="R4" s="5">
        <f>SUM(K4:P4)</f>
        <v>0</v>
      </c>
      <c r="S4" s="5">
        <f>T4/Formelhilfe!P3</f>
        <v>912.11666666666667</v>
      </c>
      <c r="T4" s="6">
        <f>SUM(C4:H4,K4:P4)</f>
        <v>5472.7</v>
      </c>
    </row>
    <row r="5" spans="1:20" ht="23.25" customHeight="1" x14ac:dyDescent="0.35">
      <c r="A5" s="12"/>
      <c r="B5" s="113" t="s">
        <v>98</v>
      </c>
      <c r="C5" s="7">
        <f>VLOOKUP($B$2:$B$7,'Wettkampf 1'!$B$2:$D$7,3,FALSE)</f>
        <v>897.5</v>
      </c>
      <c r="D5" s="5">
        <f>VLOOKUP($B$2:$B$7,'2'!$B$2:$D$7,3,FALSE)</f>
        <v>903.4</v>
      </c>
      <c r="E5" s="5">
        <f>VLOOKUP($B$2:$B$7,'3'!$B$2:$D$7,3,FALSE)</f>
        <v>902.9</v>
      </c>
      <c r="F5" s="5">
        <f>VLOOKUP($B$2:$B$7,'4'!$B$2:$D$7,3,FALSE)</f>
        <v>907.3</v>
      </c>
      <c r="G5" s="5">
        <f>VLOOKUP($B$2:$B$7,'5'!$B$2:$D$7,3,FALSE)</f>
        <v>907.3</v>
      </c>
      <c r="H5" s="5">
        <f>VLOOKUP($B$2:$B$7,'6'!$B$2:$D$7,3,FALSE)</f>
        <v>908.30000000000007</v>
      </c>
      <c r="I5" s="5">
        <f>J5/Formelhilfe!H4</f>
        <v>904.45000000000016</v>
      </c>
      <c r="J5" s="5">
        <f>SUM(C5:H5)</f>
        <v>5426.7000000000007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 t="e">
        <f>R5/Formelhilfe!O4</f>
        <v>#DIV/0!</v>
      </c>
      <c r="R5" s="5">
        <f>SUM(K5:P5)</f>
        <v>0</v>
      </c>
      <c r="S5" s="5">
        <f>T5/Formelhilfe!P4</f>
        <v>904.45000000000016</v>
      </c>
      <c r="T5" s="6">
        <f>SUM(C5:H5,K5:P5)</f>
        <v>5426.7000000000007</v>
      </c>
    </row>
    <row r="6" spans="1:20" ht="23.25" customHeight="1" x14ac:dyDescent="0.35">
      <c r="A6" s="12"/>
      <c r="B6" s="113" t="s">
        <v>71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 t="e">
        <f>J6/Formelhilfe!H6</f>
        <v>#DIV/0!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 t="e">
        <f>R6/Formelhilfe!O6</f>
        <v>#DIV/0!</v>
      </c>
      <c r="R6" s="5">
        <f>SUM(K6:P6)</f>
        <v>0</v>
      </c>
      <c r="S6" s="5" t="e">
        <f>T6/Formelhilfe!P6</f>
        <v>#DIV/0!</v>
      </c>
      <c r="T6" s="6">
        <f>SUM(C6:H6,K6:P6)</f>
        <v>0</v>
      </c>
    </row>
    <row r="7" spans="1:20" ht="23.25" customHeight="1" x14ac:dyDescent="0.35">
      <c r="A7" s="12"/>
      <c r="B7" s="113" t="s">
        <v>72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 t="e">
        <f>R7/Formelhilfe!O2</f>
        <v>#DIV/0!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48</v>
      </c>
      <c r="C1" s="102"/>
      <c r="D1" s="73" t="s">
        <v>8</v>
      </c>
      <c r="X1" s="111" t="s">
        <v>47</v>
      </c>
      <c r="Y1" s="173" t="str">
        <f>Übersicht!D4</f>
        <v>Börger</v>
      </c>
      <c r="Z1" s="173"/>
    </row>
    <row r="2" spans="1:29" ht="15" customHeight="1" x14ac:dyDescent="0.3">
      <c r="A2" s="95">
        <v>1</v>
      </c>
      <c r="B2" s="113" t="s">
        <v>95</v>
      </c>
      <c r="D2" s="107">
        <f>G46</f>
        <v>912.8</v>
      </c>
      <c r="E2" s="112" t="str">
        <f>IF(H46&gt;4,"Es sind zu viele Schützen in Wertung!"," ")</f>
        <v xml:space="preserve"> </v>
      </c>
      <c r="X2" s="111" t="s">
        <v>32</v>
      </c>
      <c r="Y2" s="174" t="str">
        <f>Übersicht!D3</f>
        <v>10.09.</v>
      </c>
      <c r="Z2" s="173"/>
    </row>
    <row r="3" spans="1:29" ht="15" customHeight="1" x14ac:dyDescent="0.3">
      <c r="A3" s="95">
        <v>2</v>
      </c>
      <c r="B3" s="113" t="s">
        <v>96</v>
      </c>
      <c r="D3" s="107">
        <f>I46</f>
        <v>910.49999999999989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97</v>
      </c>
      <c r="D4" s="107">
        <f>K46</f>
        <v>928.5</v>
      </c>
      <c r="E4" s="112" t="str">
        <f>IF(L46&gt;4,"Es sind zu viele Schützen in Wertung!"," ")</f>
        <v xml:space="preserve"> </v>
      </c>
      <c r="W4" s="104"/>
      <c r="Z4" s="109" t="s">
        <v>44</v>
      </c>
    </row>
    <row r="5" spans="1:29" ht="15" customHeight="1" x14ac:dyDescent="0.3">
      <c r="A5" s="95">
        <v>4</v>
      </c>
      <c r="B5" s="113" t="s">
        <v>98</v>
      </c>
      <c r="D5" s="107">
        <f>M46</f>
        <v>897.5</v>
      </c>
      <c r="E5" s="112" t="str">
        <f>IF(N46&gt;4,"Es sind zu viele Schützen in Wertung!"," ")</f>
        <v xml:space="preserve"> </v>
      </c>
      <c r="W5" s="105"/>
      <c r="X5" s="109" t="s">
        <v>46</v>
      </c>
      <c r="Y5" s="171" t="s">
        <v>99</v>
      </c>
      <c r="Z5" s="172"/>
      <c r="AA5" s="105"/>
    </row>
    <row r="6" spans="1:29" ht="15" customHeight="1" x14ac:dyDescent="0.3">
      <c r="A6" s="95">
        <v>5</v>
      </c>
      <c r="B6" s="113" t="s">
        <v>71</v>
      </c>
      <c r="D6" s="107">
        <f>O46</f>
        <v>0</v>
      </c>
      <c r="E6" s="112" t="str">
        <f>IF(P46&gt;4,"Es sind zu viele Schützen in Wertung!"," ")</f>
        <v xml:space="preserve"> </v>
      </c>
      <c r="W6" s="105"/>
      <c r="X6" s="109" t="s">
        <v>45</v>
      </c>
      <c r="Y6" s="171" t="s">
        <v>120</v>
      </c>
      <c r="Z6" s="172"/>
      <c r="AA6" s="105"/>
    </row>
    <row r="7" spans="1:29" ht="15" customHeight="1" x14ac:dyDescent="0.3">
      <c r="A7" s="95">
        <v>6</v>
      </c>
      <c r="B7" s="113" t="s">
        <v>72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51</v>
      </c>
      <c r="Y7" s="171" t="s">
        <v>99</v>
      </c>
      <c r="Z7" s="172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42</v>
      </c>
      <c r="D9" s="79" t="s">
        <v>8</v>
      </c>
      <c r="E9" s="78" t="s">
        <v>34</v>
      </c>
      <c r="F9" s="81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78" t="s">
        <v>49</v>
      </c>
      <c r="V9" s="81"/>
      <c r="W9" s="168" t="s">
        <v>33</v>
      </c>
      <c r="X9" s="169"/>
      <c r="Y9" s="169"/>
      <c r="Z9" s="170"/>
    </row>
    <row r="10" spans="1:29" ht="12.9" customHeight="1" x14ac:dyDescent="0.3">
      <c r="A10" s="95">
        <v>1</v>
      </c>
      <c r="B10" s="113" t="s">
        <v>99</v>
      </c>
      <c r="C10" s="97" t="str">
        <f>B2</f>
        <v>Börger II</v>
      </c>
      <c r="D10" s="97">
        <v>301</v>
      </c>
      <c r="E10" s="50"/>
      <c r="F10" s="67">
        <f>IF(E10="x","0",D10)</f>
        <v>301</v>
      </c>
      <c r="G10" s="67">
        <f>IF(C10=$B$2,F10,0)</f>
        <v>301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100</v>
      </c>
      <c r="C11" s="97" t="str">
        <f>B2</f>
        <v>Börger II</v>
      </c>
      <c r="D11" s="97">
        <v>306.7</v>
      </c>
      <c r="E11" s="50"/>
      <c r="F11" s="67">
        <f t="shared" ref="F11:F45" si="0">IF(E11="x","0",D11)</f>
        <v>306.7</v>
      </c>
      <c r="G11" s="67">
        <f t="shared" ref="G11:G45" si="1">IF(C11=$B$2,F11,0)</f>
        <v>306.7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101</v>
      </c>
      <c r="C12" s="97" t="s">
        <v>95</v>
      </c>
      <c r="D12" s="97">
        <v>302.3</v>
      </c>
      <c r="E12" s="50"/>
      <c r="F12" s="67">
        <f t="shared" si="0"/>
        <v>302.3</v>
      </c>
      <c r="G12" s="67">
        <f t="shared" si="1"/>
        <v>302.3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102</v>
      </c>
      <c r="C13" s="97" t="str">
        <f>B2</f>
        <v>Börger II</v>
      </c>
      <c r="D13" s="97">
        <v>306.39999999999998</v>
      </c>
      <c r="E13" s="50" t="s">
        <v>103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104</v>
      </c>
      <c r="C14" s="97" t="str">
        <f>B2</f>
        <v>Börger II</v>
      </c>
      <c r="D14" s="97">
        <v>298.39999999999998</v>
      </c>
      <c r="E14" s="50" t="s">
        <v>103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105</v>
      </c>
      <c r="C15" s="97" t="str">
        <f>B2</f>
        <v>Börger II</v>
      </c>
      <c r="D15" s="97">
        <v>303.8</v>
      </c>
      <c r="E15" s="50"/>
      <c r="F15" s="67">
        <f t="shared" si="0"/>
        <v>303.8</v>
      </c>
      <c r="G15" s="67">
        <f t="shared" si="1"/>
        <v>303.8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0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106</v>
      </c>
      <c r="C16" s="97" t="str">
        <f>B3</f>
        <v>Ostenwalde III</v>
      </c>
      <c r="D16" s="97">
        <v>304.89999999999998</v>
      </c>
      <c r="E16" s="50"/>
      <c r="F16" s="67">
        <f t="shared" si="0"/>
        <v>304.89999999999998</v>
      </c>
      <c r="G16" s="67">
        <f t="shared" si="1"/>
        <v>0</v>
      </c>
      <c r="H16" s="67">
        <f t="shared" si="2"/>
        <v>0</v>
      </c>
      <c r="I16" s="67">
        <f t="shared" si="3"/>
        <v>304.89999999999998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107</v>
      </c>
      <c r="C17" s="97" t="str">
        <f>B3</f>
        <v>Ostenwalde III</v>
      </c>
      <c r="D17" s="97">
        <v>291.60000000000002</v>
      </c>
      <c r="E17" s="50" t="s">
        <v>103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108</v>
      </c>
      <c r="C18" s="97" t="str">
        <f>B3</f>
        <v>Ostenwalde III</v>
      </c>
      <c r="D18" s="97">
        <v>300.89999999999998</v>
      </c>
      <c r="E18" s="50"/>
      <c r="F18" s="67">
        <f t="shared" si="0"/>
        <v>300.89999999999998</v>
      </c>
      <c r="G18" s="67">
        <f t="shared" si="1"/>
        <v>0</v>
      </c>
      <c r="H18" s="67">
        <f t="shared" si="2"/>
        <v>0</v>
      </c>
      <c r="I18" s="67">
        <f t="shared" si="3"/>
        <v>300.89999999999998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109</v>
      </c>
      <c r="C19" s="97" t="str">
        <f>B3</f>
        <v>Ostenwalde III</v>
      </c>
      <c r="D19" s="97">
        <v>299.10000000000002</v>
      </c>
      <c r="E19" s="50"/>
      <c r="F19" s="67">
        <f t="shared" si="0"/>
        <v>299.10000000000002</v>
      </c>
      <c r="G19" s="67">
        <f t="shared" si="1"/>
        <v>0</v>
      </c>
      <c r="H19" s="67">
        <f t="shared" si="2"/>
        <v>0</v>
      </c>
      <c r="I19" s="67">
        <f t="shared" si="3"/>
        <v>299.10000000000002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122</v>
      </c>
      <c r="C20" s="97" t="str">
        <f>B3</f>
        <v>Ostenwalde III</v>
      </c>
      <c r="D20" s="97">
        <v>304.7</v>
      </c>
      <c r="E20" s="50"/>
      <c r="F20" s="67">
        <f t="shared" si="0"/>
        <v>304.7</v>
      </c>
      <c r="G20" s="67">
        <f t="shared" si="1"/>
        <v>0</v>
      </c>
      <c r="H20" s="67">
        <f t="shared" si="2"/>
        <v>0</v>
      </c>
      <c r="I20" s="67">
        <f t="shared" si="3"/>
        <v>304.7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121</v>
      </c>
      <c r="C21" s="97" t="str">
        <f>B3</f>
        <v>Ostenwalde III</v>
      </c>
      <c r="D21" s="97">
        <v>304.5</v>
      </c>
      <c r="E21" s="50" t="s">
        <v>103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0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110</v>
      </c>
      <c r="C22" s="97" t="s">
        <v>97</v>
      </c>
      <c r="D22" s="97">
        <v>307.39999999999998</v>
      </c>
      <c r="E22" s="97"/>
      <c r="F22" s="67">
        <f t="shared" si="0"/>
        <v>307.39999999999998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307.39999999999998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111</v>
      </c>
      <c r="C23" s="97" t="str">
        <f>B4</f>
        <v>Lorup III</v>
      </c>
      <c r="D23" s="97">
        <v>307.5</v>
      </c>
      <c r="E23" s="50"/>
      <c r="F23" s="67">
        <f t="shared" si="0"/>
        <v>307.5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307.5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112</v>
      </c>
      <c r="C24" s="97" t="str">
        <f>B4</f>
        <v>Lorup III</v>
      </c>
      <c r="D24" s="97">
        <v>307.8</v>
      </c>
      <c r="E24" s="50"/>
      <c r="F24" s="67">
        <f t="shared" si="0"/>
        <v>307.8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113</v>
      </c>
      <c r="C25" s="97" t="str">
        <f>B4</f>
        <v>Lorup III</v>
      </c>
      <c r="D25" s="97">
        <v>293.10000000000002</v>
      </c>
      <c r="E25" s="50" t="s">
        <v>103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114</v>
      </c>
      <c r="C26" s="97" t="str">
        <f>B4</f>
        <v>Lorup III</v>
      </c>
      <c r="D26" s="97">
        <v>295.2</v>
      </c>
      <c r="E26" s="50" t="s">
        <v>103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115</v>
      </c>
      <c r="C27" s="97" t="str">
        <f>B4</f>
        <v>Lorup III</v>
      </c>
      <c r="D27" s="97">
        <v>313.2</v>
      </c>
      <c r="E27" s="50"/>
      <c r="F27" s="67">
        <f t="shared" si="0"/>
        <v>313.2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313.2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0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116</v>
      </c>
      <c r="C28" s="97" t="str">
        <f>B5</f>
        <v>Spahnharrenstätte VI</v>
      </c>
      <c r="D28" s="97">
        <v>272.2</v>
      </c>
      <c r="E28" s="50"/>
      <c r="F28" s="67">
        <f t="shared" si="0"/>
        <v>272.2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272.2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117</v>
      </c>
      <c r="C29" s="97" t="str">
        <f>B5</f>
        <v>Spahnharrenstätte VI</v>
      </c>
      <c r="D29" s="97">
        <v>302.10000000000002</v>
      </c>
      <c r="E29" s="50"/>
      <c r="F29" s="67">
        <f t="shared" si="0"/>
        <v>302.10000000000002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302.10000000000002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118</v>
      </c>
      <c r="C30" s="97" t="str">
        <f>B5</f>
        <v>Spahnharrenstätte VI</v>
      </c>
      <c r="D30" s="97">
        <v>296.39999999999998</v>
      </c>
      <c r="E30" s="50"/>
      <c r="F30" s="67">
        <f t="shared" si="0"/>
        <v>296.39999999999998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296.39999999999998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119</v>
      </c>
      <c r="C31" s="97" t="str">
        <f>B5</f>
        <v>Spahnharrenstätte VI</v>
      </c>
      <c r="D31" s="97">
        <v>299</v>
      </c>
      <c r="E31" s="50"/>
      <c r="F31" s="67">
        <f t="shared" si="0"/>
        <v>299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299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73</v>
      </c>
      <c r="C32" s="97" t="str">
        <f>B5</f>
        <v>Spahnharrenstätte VI</v>
      </c>
      <c r="D32" s="97"/>
      <c r="E32" s="50" t="s">
        <v>103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1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74</v>
      </c>
      <c r="C33" s="97" t="str">
        <f>B5</f>
        <v>Spahnharrenstätte VI</v>
      </c>
      <c r="D33" s="97"/>
      <c r="E33" s="50" t="s">
        <v>103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75</v>
      </c>
      <c r="C34" s="97" t="str">
        <f>B6</f>
        <v>Verein V</v>
      </c>
      <c r="D34" s="97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1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76</v>
      </c>
      <c r="C35" s="97" t="str">
        <f>B6</f>
        <v>Verein V</v>
      </c>
      <c r="D35" s="97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1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77</v>
      </c>
      <c r="C36" s="97" t="str">
        <f>B6</f>
        <v>Verein V</v>
      </c>
      <c r="D36" s="97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1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78</v>
      </c>
      <c r="C37" s="97" t="str">
        <f>B6</f>
        <v>Verein V</v>
      </c>
      <c r="D37" s="97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1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79</v>
      </c>
      <c r="C38" s="97" t="str">
        <f>B6</f>
        <v>Verein V</v>
      </c>
      <c r="D38" s="97"/>
      <c r="E38" s="50" t="s">
        <v>103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1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50</v>
      </c>
      <c r="C39" s="97" t="str">
        <f>B6</f>
        <v>Verein V</v>
      </c>
      <c r="D39" s="97"/>
      <c r="E39" s="50" t="s">
        <v>103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80</v>
      </c>
      <c r="C40" s="97" t="str">
        <f>B7</f>
        <v>Verein VI</v>
      </c>
      <c r="D40" s="97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81</v>
      </c>
      <c r="C41" s="97" t="str">
        <f>B7</f>
        <v>Verein VI</v>
      </c>
      <c r="D41" s="97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82</v>
      </c>
      <c r="C42" s="97" t="str">
        <f>B7</f>
        <v>Verein VI</v>
      </c>
      <c r="D42" s="97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83</v>
      </c>
      <c r="C43" s="97" t="str">
        <f>B7</f>
        <v>Verein VI</v>
      </c>
      <c r="D43" s="97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84</v>
      </c>
      <c r="C44" s="97" t="str">
        <f>B7</f>
        <v>Verein VI</v>
      </c>
      <c r="D44" s="97"/>
      <c r="E44" s="50" t="s">
        <v>103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85</v>
      </c>
      <c r="C45" s="97" t="str">
        <f>B7</f>
        <v>Verein VI</v>
      </c>
      <c r="D45" s="97"/>
      <c r="E45" s="50" t="s">
        <v>103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912.8</v>
      </c>
      <c r="H46" s="67">
        <f>SUM(H10:H45)</f>
        <v>4</v>
      </c>
      <c r="I46" s="67">
        <f>LARGE(I10:I45,1)+LARGE(I10:I45,2)+LARGE(I10:I45,3)</f>
        <v>910.49999999999989</v>
      </c>
      <c r="J46" s="67">
        <f>SUM(J10:J45)</f>
        <v>4</v>
      </c>
      <c r="K46" s="67">
        <f>LARGE(K10:K45,1)+LARGE(K10:K45,2)+LARGE(K10:K45,3)</f>
        <v>928.5</v>
      </c>
      <c r="L46" s="67">
        <f>SUM(L10:L45)</f>
        <v>4</v>
      </c>
      <c r="M46" s="67">
        <f>LARGE(M10:M45,1)+LARGE(M10:M45,2)+LARGE(M10:M45,3)</f>
        <v>897.5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E46" sqref="E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6" t="str">
        <f>Übersicht!E4</f>
        <v>Ostenwalde</v>
      </c>
      <c r="X1" s="176"/>
    </row>
    <row r="2" spans="1:29" x14ac:dyDescent="0.3">
      <c r="A2" s="108">
        <v>1</v>
      </c>
      <c r="B2" s="64" t="str">
        <f>'Wettkampf 1'!B2</f>
        <v>Börger II</v>
      </c>
      <c r="D2" s="73">
        <f>G46</f>
        <v>916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Übersicht!E3</f>
        <v>24.09.</v>
      </c>
      <c r="X2" s="176"/>
    </row>
    <row r="3" spans="1:29" x14ac:dyDescent="0.3">
      <c r="A3" s="108">
        <v>2</v>
      </c>
      <c r="B3" s="64" t="str">
        <f>'Wettkampf 1'!B3</f>
        <v>Ostenwalde III</v>
      </c>
      <c r="D3" s="73">
        <f>I46</f>
        <v>922.69999999999993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Lorup III</v>
      </c>
      <c r="D4" s="73">
        <f>K46</f>
        <v>922.5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Spahnharrenstätte VI</v>
      </c>
      <c r="D5" s="73">
        <f>M46</f>
        <v>903.4</v>
      </c>
      <c r="E5" s="112" t="str">
        <f>IF(N46&gt;4,"Es sind zu viele Schützen in Wertung!"," ")</f>
        <v xml:space="preserve"> </v>
      </c>
      <c r="U5" s="76"/>
      <c r="V5" s="109" t="s">
        <v>46</v>
      </c>
      <c r="W5" s="171" t="s">
        <v>123</v>
      </c>
      <c r="X5" s="172"/>
      <c r="Y5" s="76"/>
    </row>
    <row r="6" spans="1:29" x14ac:dyDescent="0.3">
      <c r="A6" s="108">
        <v>5</v>
      </c>
      <c r="B6" s="64" t="str">
        <f>'Wettkampf 1'!B6</f>
        <v>Verein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45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8" t="s">
        <v>121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307.10000000000002</v>
      </c>
      <c r="E10" s="83"/>
      <c r="F10" s="68">
        <f>IF(E10="x","0",D10)</f>
        <v>307.10000000000002</v>
      </c>
      <c r="G10" s="69">
        <f>IF(C10=$B$2,F10,0)</f>
        <v>307.10000000000002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307.39999999999998</v>
      </c>
      <c r="E11" s="83"/>
      <c r="F11" s="68">
        <f t="shared" ref="F11:F45" si="0">IF(E11="x","0",D11)</f>
        <v>307.39999999999998</v>
      </c>
      <c r="G11" s="69">
        <f t="shared" ref="G11:G45" si="1">IF(C11=$B$2,F11,0)</f>
        <v>307.39999999999998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301.5</v>
      </c>
      <c r="E12" s="83"/>
      <c r="F12" s="68">
        <f t="shared" si="0"/>
        <v>301.5</v>
      </c>
      <c r="G12" s="69">
        <f t="shared" si="1"/>
        <v>301.5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/>
      <c r="E13" s="8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292.5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292</v>
      </c>
      <c r="E15" s="83"/>
      <c r="F15" s="68">
        <f t="shared" si="0"/>
        <v>292</v>
      </c>
      <c r="G15" s="69">
        <f t="shared" si="1"/>
        <v>292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303.89999999999998</v>
      </c>
      <c r="E16" s="83"/>
      <c r="F16" s="68">
        <f t="shared" si="0"/>
        <v>303.89999999999998</v>
      </c>
      <c r="G16" s="69">
        <f t="shared" si="1"/>
        <v>0</v>
      </c>
      <c r="H16" s="69">
        <f t="shared" si="2"/>
        <v>0</v>
      </c>
      <c r="I16" s="69">
        <f t="shared" si="3"/>
        <v>303.89999999999998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296</v>
      </c>
      <c r="E17" s="83" t="s">
        <v>103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>
        <v>302.5</v>
      </c>
      <c r="E18" s="83"/>
      <c r="F18" s="68">
        <f t="shared" si="0"/>
        <v>302.5</v>
      </c>
      <c r="G18" s="69">
        <f t="shared" si="1"/>
        <v>0</v>
      </c>
      <c r="H18" s="69">
        <f t="shared" si="2"/>
        <v>0</v>
      </c>
      <c r="I18" s="69">
        <f t="shared" si="3"/>
        <v>302.5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300.2</v>
      </c>
      <c r="E19" s="83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312.39999999999998</v>
      </c>
      <c r="E20" s="83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306.39999999999998</v>
      </c>
      <c r="E21" s="83"/>
      <c r="F21" s="68">
        <f t="shared" si="0"/>
        <v>306.39999999999998</v>
      </c>
      <c r="G21" s="69">
        <f t="shared" si="1"/>
        <v>0</v>
      </c>
      <c r="H21" s="69">
        <f t="shared" si="2"/>
        <v>0</v>
      </c>
      <c r="I21" s="69">
        <f t="shared" si="3"/>
        <v>306.39999999999998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308.10000000000002</v>
      </c>
      <c r="E22" s="83"/>
      <c r="F22" s="68">
        <f t="shared" si="0"/>
        <v>308.10000000000002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305.7</v>
      </c>
      <c r="E23" s="83"/>
      <c r="F23" s="68">
        <f t="shared" si="0"/>
        <v>305.7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299.8</v>
      </c>
      <c r="E24" s="83"/>
      <c r="F24" s="68">
        <f t="shared" si="0"/>
        <v>299.8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301.7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>
        <v>277.60000000000002</v>
      </c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308.7</v>
      </c>
      <c r="E27" s="83"/>
      <c r="F27" s="68">
        <f t="shared" si="0"/>
        <v>308.7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308.7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291</v>
      </c>
      <c r="E28" s="83"/>
      <c r="F28" s="68">
        <f t="shared" si="0"/>
        <v>291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307.2</v>
      </c>
      <c r="E29" s="83"/>
      <c r="F29" s="68">
        <f t="shared" si="0"/>
        <v>307.2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299.7</v>
      </c>
      <c r="E30" s="83"/>
      <c r="F30" s="68">
        <f t="shared" si="0"/>
        <v>299.7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299.7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296.5</v>
      </c>
      <c r="E31" s="83"/>
      <c r="F31" s="68">
        <f t="shared" si="0"/>
        <v>296.5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296.5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916</v>
      </c>
      <c r="H46" s="69">
        <f>SUM(H10:H45)</f>
        <v>4</v>
      </c>
      <c r="I46" s="69">
        <f>LARGE(I10:I45,1)+LARGE(I10:I45,2)+LARGE(I10:I45,3)</f>
        <v>922.69999999999993</v>
      </c>
      <c r="J46" s="69">
        <f>SUM(J10:J45)</f>
        <v>4</v>
      </c>
      <c r="K46" s="69">
        <f>LARGE(K10:K45,1)+LARGE(K10:K45,2)+LARGE(K10:K45,3)</f>
        <v>922.5</v>
      </c>
      <c r="L46" s="69">
        <f>SUM(L10:L45)</f>
        <v>4</v>
      </c>
      <c r="M46" s="69">
        <f>LARGE(M10:M45,1)+LARGE(M10:M45,2)+LARGE(M10:M45,3)</f>
        <v>903.4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31" sqref="T3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6" t="str">
        <f>Übersicht!F4</f>
        <v>Lorup</v>
      </c>
      <c r="X1" s="176"/>
    </row>
    <row r="2" spans="1:29" x14ac:dyDescent="0.3">
      <c r="A2" s="108">
        <v>1</v>
      </c>
      <c r="B2" s="64" t="str">
        <f>'Wettkampf 1'!B2</f>
        <v>Börger II</v>
      </c>
      <c r="D2" s="73">
        <f>G46</f>
        <v>926.09999999999991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Übersicht!F3</f>
        <v>08.10.</v>
      </c>
      <c r="X2" s="176"/>
    </row>
    <row r="3" spans="1:29" x14ac:dyDescent="0.3">
      <c r="A3" s="108">
        <v>2</v>
      </c>
      <c r="B3" s="64" t="str">
        <f>'Wettkampf 1'!B3</f>
        <v>Ostenwalde III</v>
      </c>
      <c r="D3" s="73">
        <f>I46</f>
        <v>914.7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Lorup III</v>
      </c>
      <c r="D4" s="73">
        <f>K46</f>
        <v>935.40000000000009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Spahnharrenstätte VI</v>
      </c>
      <c r="D5" s="73">
        <f>M46</f>
        <v>902.9</v>
      </c>
      <c r="E5" s="112" t="str">
        <f>IF(N46&gt;4,"Es sind zu viele Schützen in Wertung!"," ")</f>
        <v xml:space="preserve"> </v>
      </c>
      <c r="U5" s="76"/>
      <c r="V5" s="109" t="s">
        <v>46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Verein V</v>
      </c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8" t="s">
        <v>61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311.39999999999998</v>
      </c>
      <c r="E10" s="83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305.3</v>
      </c>
      <c r="E11" s="83"/>
      <c r="F11" s="68">
        <f t="shared" ref="F11:F45" si="0">IF(E11="x","0",D11)</f>
        <v>305.3</v>
      </c>
      <c r="G11" s="69">
        <f t="shared" ref="G11:G45" si="1">IF(C11=$B$2,F11,0)</f>
        <v>305.3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309.39999999999998</v>
      </c>
      <c r="E12" s="83"/>
      <c r="F12" s="68">
        <f t="shared" si="0"/>
        <v>309.39999999999998</v>
      </c>
      <c r="G12" s="69">
        <f t="shared" si="1"/>
        <v>309.39999999999998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>
        <v>299.10000000000002</v>
      </c>
      <c r="E13" s="83"/>
      <c r="F13" s="68">
        <f t="shared" si="0"/>
        <v>299.10000000000002</v>
      </c>
      <c r="G13" s="69">
        <f t="shared" si="1"/>
        <v>299.10000000000002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293.10000000000002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300.10000000000002</v>
      </c>
      <c r="E15" s="8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296.7</v>
      </c>
      <c r="E16" s="83"/>
      <c r="F16" s="68">
        <f t="shared" si="0"/>
        <v>296.7</v>
      </c>
      <c r="G16" s="69">
        <f t="shared" si="1"/>
        <v>0</v>
      </c>
      <c r="H16" s="69">
        <f t="shared" si="2"/>
        <v>0</v>
      </c>
      <c r="I16" s="69">
        <f t="shared" si="3"/>
        <v>296.7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298.8</v>
      </c>
      <c r="E17" s="83" t="s">
        <v>103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>
        <v>308.60000000000002</v>
      </c>
      <c r="E18" s="83"/>
      <c r="F18" s="68">
        <f t="shared" si="0"/>
        <v>308.60000000000002</v>
      </c>
      <c r="G18" s="69">
        <f t="shared" si="1"/>
        <v>0</v>
      </c>
      <c r="H18" s="69">
        <f t="shared" si="2"/>
        <v>0</v>
      </c>
      <c r="I18" s="69">
        <f t="shared" si="3"/>
        <v>308.60000000000002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300.3</v>
      </c>
      <c r="E19" s="83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301.60000000000002</v>
      </c>
      <c r="E20" s="83"/>
      <c r="F20" s="68">
        <f t="shared" si="0"/>
        <v>301.60000000000002</v>
      </c>
      <c r="G20" s="69">
        <f t="shared" si="1"/>
        <v>0</v>
      </c>
      <c r="H20" s="69">
        <f t="shared" si="2"/>
        <v>0</v>
      </c>
      <c r="I20" s="69">
        <f t="shared" si="3"/>
        <v>301.60000000000002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304.5</v>
      </c>
      <c r="E21" s="83"/>
      <c r="F21" s="68">
        <f t="shared" si="0"/>
        <v>304.5</v>
      </c>
      <c r="G21" s="69">
        <f t="shared" si="1"/>
        <v>0</v>
      </c>
      <c r="H21" s="69">
        <f t="shared" si="2"/>
        <v>0</v>
      </c>
      <c r="I21" s="69">
        <f t="shared" si="3"/>
        <v>304.5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308.60000000000002</v>
      </c>
      <c r="E22" s="83"/>
      <c r="F22" s="68">
        <f t="shared" si="0"/>
        <v>308.60000000000002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312.60000000000002</v>
      </c>
      <c r="E23" s="83"/>
      <c r="F23" s="68">
        <f t="shared" si="0"/>
        <v>312.60000000000002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310.3</v>
      </c>
      <c r="E24" s="83"/>
      <c r="F24" s="68">
        <f t="shared" si="0"/>
        <v>310.3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300.39999999999998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/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312.5</v>
      </c>
      <c r="E27" s="83"/>
      <c r="F27" s="68">
        <f t="shared" si="0"/>
        <v>312.5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312.5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293.39999999999998</v>
      </c>
      <c r="E28" s="83"/>
      <c r="F28" s="68">
        <f t="shared" si="0"/>
        <v>293.39999999999998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293.39999999999998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306</v>
      </c>
      <c r="E29" s="83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298.89999999999998</v>
      </c>
      <c r="E30" s="83"/>
      <c r="F30" s="68">
        <f t="shared" si="0"/>
        <v>298.89999999999998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298.89999999999998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298</v>
      </c>
      <c r="E31" s="83"/>
      <c r="F31" s="68">
        <f t="shared" si="0"/>
        <v>298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926.09999999999991</v>
      </c>
      <c r="H46" s="69">
        <f>SUM(H10:H45)</f>
        <v>4</v>
      </c>
      <c r="I46" s="69">
        <f>LARGE(I10:I45,1)+LARGE(I10:I45,2)+LARGE(I10:I45,3)</f>
        <v>914.7</v>
      </c>
      <c r="J46" s="69">
        <f>SUM(J10:J45)</f>
        <v>4</v>
      </c>
      <c r="K46" s="69">
        <f>LARGE(K10:K45,1)+LARGE(K10:K45,2)+LARGE(K10:K45,3)</f>
        <v>935.40000000000009</v>
      </c>
      <c r="L46" s="69">
        <f>SUM(L10:L45)</f>
        <v>4</v>
      </c>
      <c r="M46" s="69">
        <f>LARGE(M10:M45,1)+LARGE(M10:M45,2)+LARGE(M10:M45,3)</f>
        <v>902.9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B24" sqref="AB2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6" t="str">
        <f>Übersicht!G4</f>
        <v>Spahnharrenstätte</v>
      </c>
      <c r="X1" s="176"/>
    </row>
    <row r="2" spans="1:29" x14ac:dyDescent="0.3">
      <c r="A2" s="108">
        <v>1</v>
      </c>
      <c r="B2" s="64" t="str">
        <f>'Wettkampf 1'!B2</f>
        <v>Börger II</v>
      </c>
      <c r="D2" s="73">
        <f>G46</f>
        <v>921.90000000000009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Übersicht!G3</f>
        <v>22.10.</v>
      </c>
      <c r="X2" s="176"/>
    </row>
    <row r="3" spans="1:29" x14ac:dyDescent="0.3">
      <c r="A3" s="108">
        <v>2</v>
      </c>
      <c r="B3" s="64" t="str">
        <f>'Wettkampf 1'!B3</f>
        <v>Ostenwalde III</v>
      </c>
      <c r="D3" s="73">
        <f>I46</f>
        <v>909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Lorup III</v>
      </c>
      <c r="D4" s="73">
        <f>K46</f>
        <v>925.59999999999991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Spahnharrenstätte VI</v>
      </c>
      <c r="D5" s="73">
        <f>M46</f>
        <v>907.3</v>
      </c>
      <c r="E5" s="112" t="str">
        <f>IF(N46&gt;4,"Es sind zu viele Schützen in Wertung!"," ")</f>
        <v xml:space="preserve"> </v>
      </c>
      <c r="U5" s="76"/>
      <c r="V5" s="109" t="s">
        <v>46</v>
      </c>
      <c r="W5" s="171" t="s">
        <v>125</v>
      </c>
      <c r="X5" s="172"/>
      <c r="Y5" s="76"/>
    </row>
    <row r="6" spans="1:29" x14ac:dyDescent="0.3">
      <c r="A6" s="108">
        <v>5</v>
      </c>
      <c r="B6" s="64" t="str">
        <f>'Wettkampf 1'!B6</f>
        <v>Verein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45</v>
      </c>
      <c r="W6" s="175" t="s">
        <v>126</v>
      </c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8" t="s">
        <v>124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309.10000000000002</v>
      </c>
      <c r="E10" s="83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102.7</v>
      </c>
      <c r="V10" s="84">
        <v>103.9</v>
      </c>
      <c r="W10" s="84">
        <v>102.5</v>
      </c>
      <c r="X10" s="88">
        <f>U10+V10+W10</f>
        <v>309.10000000000002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307</v>
      </c>
      <c r="E11" s="83"/>
      <c r="F11" s="68">
        <f t="shared" ref="F11:F45" si="0">IF(E11="x","0",D11)</f>
        <v>307</v>
      </c>
      <c r="G11" s="69">
        <f t="shared" ref="G11:G45" si="1">IF(C11=$B$2,F11,0)</f>
        <v>307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102.5</v>
      </c>
      <c r="V11" s="85">
        <v>100.8</v>
      </c>
      <c r="W11" s="85">
        <v>103.7</v>
      </c>
      <c r="X11" s="89">
        <f t="shared" ref="X11:X45" si="13">U11+V11+W11</f>
        <v>307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305.8</v>
      </c>
      <c r="E12" s="83"/>
      <c r="F12" s="68">
        <f t="shared" si="0"/>
        <v>305.8</v>
      </c>
      <c r="G12" s="69">
        <f t="shared" si="1"/>
        <v>305.8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101.8</v>
      </c>
      <c r="V12" s="85">
        <v>103.5</v>
      </c>
      <c r="W12" s="85">
        <v>100.5</v>
      </c>
      <c r="X12" s="89">
        <f t="shared" si="13"/>
        <v>305.8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>
        <v>293.10000000000002</v>
      </c>
      <c r="E13" s="83"/>
      <c r="F13" s="68">
        <f t="shared" si="0"/>
        <v>293.10000000000002</v>
      </c>
      <c r="G13" s="69">
        <f t="shared" si="1"/>
        <v>293.10000000000002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98.7</v>
      </c>
      <c r="V13" s="85">
        <v>97.9</v>
      </c>
      <c r="W13" s="85">
        <v>96.5</v>
      </c>
      <c r="X13" s="89">
        <f t="shared" si="13"/>
        <v>293.10000000000002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310.8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105.3</v>
      </c>
      <c r="V14" s="85">
        <v>102.3</v>
      </c>
      <c r="W14" s="85">
        <v>103.2</v>
      </c>
      <c r="X14" s="89">
        <f t="shared" si="13"/>
        <v>310.8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309.8</v>
      </c>
      <c r="E15" s="83" t="s">
        <v>103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102.4</v>
      </c>
      <c r="V15" s="85">
        <v>103.5</v>
      </c>
      <c r="W15" s="85">
        <v>103.9</v>
      </c>
      <c r="X15" s="89">
        <f t="shared" si="13"/>
        <v>309.8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304</v>
      </c>
      <c r="E16" s="83"/>
      <c r="F16" s="68">
        <f t="shared" si="0"/>
        <v>304</v>
      </c>
      <c r="G16" s="69">
        <f t="shared" si="1"/>
        <v>0</v>
      </c>
      <c r="H16" s="69">
        <f t="shared" si="2"/>
        <v>0</v>
      </c>
      <c r="I16" s="69">
        <f t="shared" si="3"/>
        <v>304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99.6</v>
      </c>
      <c r="V16" s="85">
        <v>103.1</v>
      </c>
      <c r="W16" s="85">
        <v>101.3</v>
      </c>
      <c r="X16" s="89">
        <f t="shared" si="13"/>
        <v>304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290.8</v>
      </c>
      <c r="E17" s="83" t="s">
        <v>103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100</v>
      </c>
      <c r="V17" s="85">
        <v>89.8</v>
      </c>
      <c r="W17" s="85">
        <v>101</v>
      </c>
      <c r="X17" s="89">
        <f t="shared" si="13"/>
        <v>290.8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>
        <v>252.8</v>
      </c>
      <c r="E18" s="83"/>
      <c r="F18" s="68">
        <f t="shared" si="0"/>
        <v>252.8</v>
      </c>
      <c r="G18" s="69">
        <f t="shared" si="1"/>
        <v>0</v>
      </c>
      <c r="H18" s="69">
        <f t="shared" si="2"/>
        <v>0</v>
      </c>
      <c r="I18" s="69">
        <f t="shared" si="3"/>
        <v>252.8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98.3</v>
      </c>
      <c r="V18" s="85">
        <v>77.5</v>
      </c>
      <c r="W18" s="85">
        <v>77</v>
      </c>
      <c r="X18" s="89">
        <f t="shared" si="13"/>
        <v>252.8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292.60000000000002</v>
      </c>
      <c r="E19" s="83" t="s">
        <v>103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94.1</v>
      </c>
      <c r="V19" s="85">
        <v>99.9</v>
      </c>
      <c r="W19" s="85">
        <v>98.6</v>
      </c>
      <c r="X19" s="89">
        <f t="shared" si="13"/>
        <v>292.60000000000002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305.5</v>
      </c>
      <c r="E20" s="83"/>
      <c r="F20" s="68">
        <f t="shared" si="0"/>
        <v>305.5</v>
      </c>
      <c r="G20" s="69">
        <f t="shared" si="1"/>
        <v>0</v>
      </c>
      <c r="H20" s="69">
        <f t="shared" si="2"/>
        <v>0</v>
      </c>
      <c r="I20" s="69">
        <f t="shared" si="3"/>
        <v>305.5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100.1</v>
      </c>
      <c r="V20" s="85">
        <v>102.1</v>
      </c>
      <c r="W20" s="85">
        <v>103.3</v>
      </c>
      <c r="X20" s="89">
        <f t="shared" si="13"/>
        <v>305.5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299.5</v>
      </c>
      <c r="E21" s="83"/>
      <c r="F21" s="68">
        <f t="shared" si="0"/>
        <v>299.5</v>
      </c>
      <c r="G21" s="69">
        <f t="shared" si="1"/>
        <v>0</v>
      </c>
      <c r="H21" s="69">
        <f t="shared" si="2"/>
        <v>0</v>
      </c>
      <c r="I21" s="69">
        <f t="shared" si="3"/>
        <v>299.5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101.5</v>
      </c>
      <c r="V21" s="85">
        <v>96.7</v>
      </c>
      <c r="W21" s="85">
        <v>101.3</v>
      </c>
      <c r="X21" s="89">
        <f t="shared" si="13"/>
        <v>299.5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305.10000000000002</v>
      </c>
      <c r="E22" s="83"/>
      <c r="F22" s="68">
        <f t="shared" si="0"/>
        <v>305.10000000000002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103.6</v>
      </c>
      <c r="V22" s="85">
        <v>101.8</v>
      </c>
      <c r="W22" s="85">
        <v>99.7</v>
      </c>
      <c r="X22" s="89">
        <f t="shared" si="13"/>
        <v>305.09999999999997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309.89999999999998</v>
      </c>
      <c r="E23" s="83"/>
      <c r="F23" s="68">
        <f t="shared" si="0"/>
        <v>309.89999999999998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104.6</v>
      </c>
      <c r="V23" s="85">
        <v>102.1</v>
      </c>
      <c r="W23" s="85">
        <v>103.2</v>
      </c>
      <c r="X23" s="89">
        <f t="shared" si="13"/>
        <v>309.89999999999998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307.2</v>
      </c>
      <c r="E24" s="83"/>
      <c r="F24" s="68">
        <f t="shared" si="0"/>
        <v>307.2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101.8</v>
      </c>
      <c r="V24" s="85">
        <v>101.7</v>
      </c>
      <c r="W24" s="85">
        <v>103.7</v>
      </c>
      <c r="X24" s="89">
        <f t="shared" si="13"/>
        <v>307.2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303.10000000000002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101.4</v>
      </c>
      <c r="V25" s="85">
        <v>99.2</v>
      </c>
      <c r="W25" s="85">
        <v>102.5</v>
      </c>
      <c r="X25" s="89">
        <f t="shared" si="13"/>
        <v>303.10000000000002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>
        <v>287.2</v>
      </c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94.9</v>
      </c>
      <c r="V26" s="85">
        <v>97</v>
      </c>
      <c r="W26" s="85">
        <v>95.3</v>
      </c>
      <c r="X26" s="89">
        <f t="shared" si="13"/>
        <v>287.2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308.5</v>
      </c>
      <c r="E27" s="83"/>
      <c r="F27" s="68">
        <f t="shared" si="0"/>
        <v>308.5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102.5</v>
      </c>
      <c r="V27" s="85">
        <v>103.2</v>
      </c>
      <c r="W27" s="85">
        <v>102.8</v>
      </c>
      <c r="X27" s="89">
        <f t="shared" si="13"/>
        <v>308.5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296</v>
      </c>
      <c r="E28" s="83"/>
      <c r="F28" s="68">
        <f t="shared" si="0"/>
        <v>296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296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95.3</v>
      </c>
      <c r="V28" s="85">
        <v>100.2</v>
      </c>
      <c r="W28" s="85">
        <v>100.5</v>
      </c>
      <c r="X28" s="89">
        <f t="shared" si="13"/>
        <v>296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308.39999999999998</v>
      </c>
      <c r="E29" s="83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103.4</v>
      </c>
      <c r="V29" s="85">
        <v>101.1</v>
      </c>
      <c r="W29" s="85">
        <v>103.9</v>
      </c>
      <c r="X29" s="89">
        <f t="shared" si="13"/>
        <v>308.39999999999998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289.2</v>
      </c>
      <c r="E30" s="83"/>
      <c r="F30" s="68">
        <f t="shared" si="0"/>
        <v>289.2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289.2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99.5</v>
      </c>
      <c r="V30" s="85">
        <v>94.3</v>
      </c>
      <c r="W30" s="85">
        <v>95.4</v>
      </c>
      <c r="X30" s="89">
        <f t="shared" si="13"/>
        <v>289.20000000000005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302.89999999999998</v>
      </c>
      <c r="E31" s="83"/>
      <c r="F31" s="68">
        <f t="shared" si="0"/>
        <v>302.89999999999998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103.7</v>
      </c>
      <c r="V31" s="85">
        <v>100.9</v>
      </c>
      <c r="W31" s="85">
        <v>98.3</v>
      </c>
      <c r="X31" s="89">
        <f t="shared" si="13"/>
        <v>302.90000000000003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 t="s">
        <v>103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 t="s">
        <v>103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 t="s">
        <v>103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103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103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103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103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103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921.90000000000009</v>
      </c>
      <c r="H46" s="69">
        <f>SUM(H10:H45)</f>
        <v>4</v>
      </c>
      <c r="I46" s="69">
        <f>LARGE(I10:I45,1)+LARGE(I10:I45,2)+LARGE(I10:I45,3)</f>
        <v>909</v>
      </c>
      <c r="J46" s="69">
        <f>SUM(J10:J45)</f>
        <v>4</v>
      </c>
      <c r="K46" s="69">
        <f>LARGE(K10:K45,1)+LARGE(K10:K45,2)+LARGE(K10:K45,3)</f>
        <v>925.59999999999991</v>
      </c>
      <c r="L46" s="69">
        <f>SUM(L10:L45)</f>
        <v>4</v>
      </c>
      <c r="M46" s="69">
        <f>LARGE(M10:M45,1)+LARGE(M10:M45,2)+LARGE(M10:M45,3)</f>
        <v>907.3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5" sqref="D1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6" t="str">
        <f>Übersicht!H4</f>
        <v>Ostenwalde</v>
      </c>
      <c r="X1" s="176"/>
    </row>
    <row r="2" spans="1:29" x14ac:dyDescent="0.3">
      <c r="A2" s="108">
        <v>1</v>
      </c>
      <c r="B2" s="64" t="str">
        <f>'Wettkampf 1'!B2</f>
        <v>Börger II</v>
      </c>
      <c r="D2" s="73">
        <f>G46</f>
        <v>917.3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Übersicht!H3</f>
        <v>05.11.</v>
      </c>
      <c r="X2" s="176"/>
    </row>
    <row r="3" spans="1:29" x14ac:dyDescent="0.3">
      <c r="A3" s="108">
        <v>2</v>
      </c>
      <c r="B3" s="64" t="str">
        <f>'Wettkampf 1'!B3</f>
        <v>Ostenwalde III</v>
      </c>
      <c r="D3" s="73">
        <f>I46</f>
        <v>913.00000000000011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Lorup III</v>
      </c>
      <c r="D4" s="73">
        <f>K46</f>
        <v>928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Spahnharrenstätte VI</v>
      </c>
      <c r="D5" s="73">
        <f>M46</f>
        <v>907.3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1" t="s">
        <v>129</v>
      </c>
      <c r="X5" s="172"/>
      <c r="Y5" s="76"/>
    </row>
    <row r="6" spans="1:29" x14ac:dyDescent="0.3">
      <c r="A6" s="108">
        <v>5</v>
      </c>
      <c r="B6" s="64" t="str">
        <f>'Wettkampf 1'!B6</f>
        <v>Verein V</v>
      </c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8" t="s">
        <v>130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>
        <v>309.60000000000002</v>
      </c>
      <c r="E10" s="83"/>
      <c r="F10" s="68">
        <f>IF(E10="x","0",D10)</f>
        <v>309.60000000000002</v>
      </c>
      <c r="G10" s="69">
        <f>IF(C10=$B$2,F10,0)</f>
        <v>309.60000000000002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104.1</v>
      </c>
      <c r="V10" s="84">
        <v>103.2</v>
      </c>
      <c r="W10" s="84">
        <v>102.3</v>
      </c>
      <c r="X10" s="88">
        <f>U10+V10+W10</f>
        <v>309.60000000000002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>
        <v>304.5</v>
      </c>
      <c r="E11" s="83"/>
      <c r="F11" s="68">
        <f t="shared" ref="F11:F45" si="0">IF(E11="x","0",D11)</f>
        <v>304.5</v>
      </c>
      <c r="G11" s="69">
        <f t="shared" ref="G11:G45" si="1">IF(C11=$B$2,F11,0)</f>
        <v>304.5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102.1</v>
      </c>
      <c r="V11" s="85">
        <v>101</v>
      </c>
      <c r="W11" s="85">
        <v>101.4</v>
      </c>
      <c r="X11" s="89">
        <f t="shared" ref="X11:X45" si="13">U11+V11+W11</f>
        <v>304.5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>
        <v>303.2</v>
      </c>
      <c r="E12" s="83"/>
      <c r="F12" s="68">
        <f t="shared" si="0"/>
        <v>303.2</v>
      </c>
      <c r="G12" s="69">
        <f t="shared" si="1"/>
        <v>303.2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101.3</v>
      </c>
      <c r="V12" s="85">
        <v>100.3</v>
      </c>
      <c r="W12" s="85">
        <v>101.6</v>
      </c>
      <c r="X12" s="89">
        <f t="shared" si="13"/>
        <v>303.2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>
        <v>293.5</v>
      </c>
      <c r="E13" s="83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100</v>
      </c>
      <c r="V13" s="85">
        <v>97.2</v>
      </c>
      <c r="W13" s="85">
        <v>96.3</v>
      </c>
      <c r="X13" s="89">
        <f t="shared" si="13"/>
        <v>293.5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>
        <v>285.5</v>
      </c>
      <c r="E14" s="83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97</v>
      </c>
      <c r="V14" s="85">
        <v>95.3</v>
      </c>
      <c r="W14" s="85">
        <v>93.2</v>
      </c>
      <c r="X14" s="89">
        <f t="shared" si="13"/>
        <v>285.5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>
        <v>293.8</v>
      </c>
      <c r="E15" s="83"/>
      <c r="F15" s="68">
        <f t="shared" si="0"/>
        <v>293.8</v>
      </c>
      <c r="G15" s="69">
        <f t="shared" si="1"/>
        <v>293.8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95.5</v>
      </c>
      <c r="V15" s="85">
        <v>100.3</v>
      </c>
      <c r="W15" s="85">
        <v>98</v>
      </c>
      <c r="X15" s="89">
        <f t="shared" si="13"/>
        <v>293.8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>
        <v>0</v>
      </c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>
        <v>294.3</v>
      </c>
      <c r="E17" s="83"/>
      <c r="F17" s="68">
        <f t="shared" si="0"/>
        <v>294.3</v>
      </c>
      <c r="G17" s="69">
        <f t="shared" si="1"/>
        <v>0</v>
      </c>
      <c r="H17" s="69">
        <f t="shared" si="2"/>
        <v>0</v>
      </c>
      <c r="I17" s="69">
        <f t="shared" si="3"/>
        <v>294.3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96.4</v>
      </c>
      <c r="V17" s="85">
        <v>98</v>
      </c>
      <c r="W17" s="85">
        <v>99.9</v>
      </c>
      <c r="X17" s="89">
        <f t="shared" si="13"/>
        <v>294.3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>
        <v>0</v>
      </c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>
        <v>306.3</v>
      </c>
      <c r="E19" s="83"/>
      <c r="F19" s="68">
        <f t="shared" si="0"/>
        <v>306.3</v>
      </c>
      <c r="G19" s="69">
        <f t="shared" si="1"/>
        <v>0</v>
      </c>
      <c r="H19" s="69">
        <f t="shared" si="2"/>
        <v>0</v>
      </c>
      <c r="I19" s="69">
        <f t="shared" si="3"/>
        <v>306.3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101.9</v>
      </c>
      <c r="V19" s="85">
        <v>103.6</v>
      </c>
      <c r="W19" s="85">
        <v>100.8</v>
      </c>
      <c r="X19" s="89">
        <f t="shared" si="13"/>
        <v>306.3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>
        <v>303.10000000000002</v>
      </c>
      <c r="E20" s="83"/>
      <c r="F20" s="68">
        <f t="shared" si="0"/>
        <v>303.10000000000002</v>
      </c>
      <c r="G20" s="69">
        <f t="shared" si="1"/>
        <v>0</v>
      </c>
      <c r="H20" s="69">
        <f t="shared" si="2"/>
        <v>0</v>
      </c>
      <c r="I20" s="69">
        <f t="shared" si="3"/>
        <v>303.10000000000002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101.2</v>
      </c>
      <c r="V20" s="85">
        <v>101.2</v>
      </c>
      <c r="W20" s="85">
        <v>100.7</v>
      </c>
      <c r="X20" s="89">
        <f t="shared" si="13"/>
        <v>303.10000000000002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>
        <v>303.60000000000002</v>
      </c>
      <c r="E21" s="83"/>
      <c r="F21" s="68">
        <f t="shared" si="0"/>
        <v>303.60000000000002</v>
      </c>
      <c r="G21" s="69">
        <f t="shared" si="1"/>
        <v>0</v>
      </c>
      <c r="H21" s="69">
        <f t="shared" si="2"/>
        <v>0</v>
      </c>
      <c r="I21" s="69">
        <f t="shared" si="3"/>
        <v>303.60000000000002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101.3</v>
      </c>
      <c r="V21" s="85">
        <v>102.3</v>
      </c>
      <c r="W21" s="85">
        <v>100</v>
      </c>
      <c r="X21" s="89">
        <f t="shared" si="13"/>
        <v>303.60000000000002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>
        <v>301.5</v>
      </c>
      <c r="E22" s="83"/>
      <c r="F22" s="68">
        <f t="shared" si="0"/>
        <v>301.5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101.1</v>
      </c>
      <c r="V22" s="85">
        <v>100.4</v>
      </c>
      <c r="W22" s="85">
        <v>100</v>
      </c>
      <c r="X22" s="89">
        <f t="shared" si="13"/>
        <v>301.5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>
        <v>312.2</v>
      </c>
      <c r="E23" s="83"/>
      <c r="F23" s="68">
        <f t="shared" si="0"/>
        <v>312.2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103.3</v>
      </c>
      <c r="V23" s="85">
        <v>105</v>
      </c>
      <c r="W23" s="85">
        <v>103.9</v>
      </c>
      <c r="X23" s="89">
        <f t="shared" si="13"/>
        <v>312.20000000000005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>
        <v>306.5</v>
      </c>
      <c r="E24" s="83"/>
      <c r="F24" s="68">
        <f t="shared" si="0"/>
        <v>306.5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102.6</v>
      </c>
      <c r="V24" s="85">
        <v>101.6</v>
      </c>
      <c r="W24" s="85">
        <v>102.3</v>
      </c>
      <c r="X24" s="89">
        <f t="shared" si="13"/>
        <v>306.5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>
        <v>292.39999999999998</v>
      </c>
      <c r="E25" s="83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97.4</v>
      </c>
      <c r="V25" s="85">
        <v>99.9</v>
      </c>
      <c r="W25" s="85">
        <v>95.1</v>
      </c>
      <c r="X25" s="89">
        <f t="shared" si="13"/>
        <v>292.39999999999998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>
        <v>300.7</v>
      </c>
      <c r="E26" s="83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99.1</v>
      </c>
      <c r="V26" s="85">
        <v>102.5</v>
      </c>
      <c r="W26" s="85">
        <v>99.1</v>
      </c>
      <c r="X26" s="89">
        <f t="shared" si="13"/>
        <v>300.7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>
        <v>309.3</v>
      </c>
      <c r="E27" s="83"/>
      <c r="F27" s="68">
        <f t="shared" si="0"/>
        <v>309.3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309.3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104.1</v>
      </c>
      <c r="V27" s="85">
        <v>103.7</v>
      </c>
      <c r="W27" s="85">
        <v>101.5</v>
      </c>
      <c r="X27" s="89">
        <f t="shared" si="13"/>
        <v>309.3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>
        <v>297.39999999999998</v>
      </c>
      <c r="E28" s="83"/>
      <c r="F28" s="68">
        <f t="shared" si="0"/>
        <v>297.39999999999998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101.1</v>
      </c>
      <c r="V28" s="85">
        <v>98.3</v>
      </c>
      <c r="W28" s="85">
        <v>98</v>
      </c>
      <c r="X28" s="89">
        <f t="shared" si="13"/>
        <v>297.39999999999998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>
        <v>303.7</v>
      </c>
      <c r="E29" s="83"/>
      <c r="F29" s="68">
        <f t="shared" si="0"/>
        <v>303.7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100.1</v>
      </c>
      <c r="V29" s="85">
        <v>102.4</v>
      </c>
      <c r="W29" s="85">
        <v>101.2</v>
      </c>
      <c r="X29" s="89">
        <f t="shared" si="13"/>
        <v>303.7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>
        <v>306.2</v>
      </c>
      <c r="E30" s="83"/>
      <c r="F30" s="68">
        <f t="shared" si="0"/>
        <v>306.2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103.1</v>
      </c>
      <c r="V30" s="85">
        <v>102.1</v>
      </c>
      <c r="W30" s="85">
        <v>101</v>
      </c>
      <c r="X30" s="89">
        <f t="shared" si="13"/>
        <v>306.2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>
        <v>293.3</v>
      </c>
      <c r="E31" s="83"/>
      <c r="F31" s="68">
        <f t="shared" si="0"/>
        <v>293.3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99</v>
      </c>
      <c r="V31" s="85">
        <v>93.9</v>
      </c>
      <c r="W31" s="85">
        <v>100.4</v>
      </c>
      <c r="X31" s="89">
        <f t="shared" si="13"/>
        <v>293.3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917.3</v>
      </c>
      <c r="H46" s="69">
        <f>SUM(H10:H45)</f>
        <v>4</v>
      </c>
      <c r="I46" s="69">
        <f>LARGE(I10:I45,1)+LARGE(I10:I45,2)+LARGE(I10:I45,3)</f>
        <v>913.00000000000011</v>
      </c>
      <c r="J46" s="69">
        <f>SUM(J10:J45)</f>
        <v>6</v>
      </c>
      <c r="K46" s="69">
        <f>LARGE(K10:K45,1)+LARGE(K10:K45,2)+LARGE(K10:K45,3)</f>
        <v>928</v>
      </c>
      <c r="L46" s="69">
        <f>SUM(L10:L45)</f>
        <v>4</v>
      </c>
      <c r="M46" s="69">
        <f>LARGE(M10:M45,1)+LARGE(M10:M45,2)+LARGE(M10:M45,3)</f>
        <v>907.3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20" zoomScaleNormal="120" workbookViewId="0">
      <selection activeCell="E3" sqref="E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110"/>
      <c r="D1" s="73" t="s">
        <v>8</v>
      </c>
      <c r="V1" s="109" t="s">
        <v>47</v>
      </c>
      <c r="W1" s="176" t="str">
        <f>Übersicht!I4</f>
        <v>Spahnharrenstätte</v>
      </c>
      <c r="X1" s="176"/>
    </row>
    <row r="2" spans="1:27" x14ac:dyDescent="0.3">
      <c r="A2" s="108">
        <v>1</v>
      </c>
      <c r="B2" s="64" t="str">
        <f>'Wettkampf 1'!B2</f>
        <v>Börger II</v>
      </c>
      <c r="D2" s="73">
        <f>G46</f>
        <v>921.6</v>
      </c>
      <c r="E2" s="112" t="str">
        <f>IF(H46&gt;4,"Es sind zu viele Schützen in Wertung!"," ")</f>
        <v xml:space="preserve"> </v>
      </c>
      <c r="V2" s="109" t="s">
        <v>32</v>
      </c>
      <c r="W2" s="177" t="str">
        <f>Übersicht!I3</f>
        <v>26.11.</v>
      </c>
      <c r="X2" s="176"/>
    </row>
    <row r="3" spans="1:27" x14ac:dyDescent="0.3">
      <c r="A3" s="108">
        <v>2</v>
      </c>
      <c r="B3" s="64" t="str">
        <f>'Wettkampf 1'!B3</f>
        <v>Ostenwalde III</v>
      </c>
      <c r="D3" s="73">
        <f>I46</f>
        <v>902.8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Lorup III</v>
      </c>
      <c r="D4" s="73">
        <f>K46</f>
        <v>927.7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D5" s="73">
        <f>M46</f>
        <v>908.30000000000007</v>
      </c>
      <c r="E5" s="112" t="str">
        <f>IF(N46&gt;4,"Es sind zu viele Schützen in Wertung!"," ")</f>
        <v xml:space="preserve"> </v>
      </c>
      <c r="U5" s="76"/>
      <c r="V5" s="109" t="s">
        <v>46</v>
      </c>
      <c r="W5" s="181" t="s">
        <v>116</v>
      </c>
      <c r="X5" s="182"/>
      <c r="Y5" s="76"/>
    </row>
    <row r="6" spans="1:27" x14ac:dyDescent="0.3">
      <c r="A6" s="108">
        <v>5</v>
      </c>
      <c r="B6" s="64" t="str">
        <f>'Wettkampf 1'!B6</f>
        <v>Verein V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45</v>
      </c>
      <c r="W6" s="180" t="s">
        <v>127</v>
      </c>
      <c r="X6" s="180"/>
      <c r="Y6" s="76"/>
    </row>
    <row r="7" spans="1:27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51</v>
      </c>
      <c r="W7" s="178" t="s">
        <v>128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153">
        <v>309.10000000000002</v>
      </c>
      <c r="E10" s="154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1">
        <v>103.8</v>
      </c>
      <c r="V10" s="151">
        <v>103.6</v>
      </c>
      <c r="W10" s="151">
        <v>101.7</v>
      </c>
      <c r="X10" s="88">
        <f>U10+V10+W10</f>
        <v>309.09999999999997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153">
        <v>305.10000000000002</v>
      </c>
      <c r="E11" s="154"/>
      <c r="F11" s="68">
        <f t="shared" ref="F11:F45" si="0">IF(E11="x","0",D11)</f>
        <v>305.10000000000002</v>
      </c>
      <c r="G11" s="69">
        <f t="shared" ref="G11:G45" si="1">IF(C11=$B$2,F11,0)</f>
        <v>305.10000000000002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2">
        <v>103.3</v>
      </c>
      <c r="V11" s="152">
        <v>102.4</v>
      </c>
      <c r="W11" s="152">
        <v>99.4</v>
      </c>
      <c r="X11" s="89">
        <f t="shared" ref="X11:X45" si="13">U11+V11+W11</f>
        <v>305.10000000000002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153">
        <v>307.39999999999998</v>
      </c>
      <c r="E12" s="154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2">
        <v>101.9</v>
      </c>
      <c r="V12" s="152">
        <v>104</v>
      </c>
      <c r="W12" s="152">
        <v>101.5</v>
      </c>
      <c r="X12" s="89">
        <f t="shared" si="13"/>
        <v>307.39999999999998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153">
        <v>281.10000000000002</v>
      </c>
      <c r="E13" s="154" t="s">
        <v>103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2">
        <v>96.8</v>
      </c>
      <c r="V13" s="152">
        <v>88.4</v>
      </c>
      <c r="W13" s="152">
        <v>95.9</v>
      </c>
      <c r="X13" s="89">
        <f t="shared" si="13"/>
        <v>281.10000000000002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153">
        <v>0</v>
      </c>
      <c r="E14" s="154" t="s">
        <v>103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2">
        <v>0</v>
      </c>
      <c r="V14" s="152">
        <v>0</v>
      </c>
      <c r="W14" s="152">
        <v>0</v>
      </c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153">
        <v>300.2</v>
      </c>
      <c r="E15" s="154"/>
      <c r="F15" s="68">
        <f t="shared" si="0"/>
        <v>300.2</v>
      </c>
      <c r="G15" s="69">
        <f t="shared" si="1"/>
        <v>300.2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2">
        <v>100.9</v>
      </c>
      <c r="V15" s="152">
        <v>100.1</v>
      </c>
      <c r="W15" s="152">
        <v>99.2</v>
      </c>
      <c r="X15" s="89">
        <f t="shared" si="13"/>
        <v>300.2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153">
        <v>292.5</v>
      </c>
      <c r="E16" s="154"/>
      <c r="F16" s="68">
        <f t="shared" si="0"/>
        <v>292.5</v>
      </c>
      <c r="G16" s="69">
        <f t="shared" si="1"/>
        <v>0</v>
      </c>
      <c r="H16" s="69">
        <f t="shared" si="2"/>
        <v>0</v>
      </c>
      <c r="I16" s="69">
        <f t="shared" si="3"/>
        <v>292.5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2">
        <v>96.3</v>
      </c>
      <c r="V16" s="152">
        <v>97.8</v>
      </c>
      <c r="W16" s="152">
        <v>98.4</v>
      </c>
      <c r="X16" s="89">
        <f t="shared" si="13"/>
        <v>292.5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153">
        <v>289.2</v>
      </c>
      <c r="E17" s="154"/>
      <c r="F17" s="68">
        <f t="shared" si="0"/>
        <v>289.2</v>
      </c>
      <c r="G17" s="69">
        <f t="shared" si="1"/>
        <v>0</v>
      </c>
      <c r="H17" s="69">
        <f t="shared" si="2"/>
        <v>0</v>
      </c>
      <c r="I17" s="69">
        <f t="shared" si="3"/>
        <v>289.2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2">
        <v>97.2</v>
      </c>
      <c r="V17" s="152">
        <v>97.2</v>
      </c>
      <c r="W17" s="152">
        <v>94.8</v>
      </c>
      <c r="X17" s="89">
        <f t="shared" si="13"/>
        <v>289.2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153">
        <v>0</v>
      </c>
      <c r="E18" s="154" t="s">
        <v>103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2">
        <v>0</v>
      </c>
      <c r="V18" s="152">
        <v>0</v>
      </c>
      <c r="W18" s="152">
        <v>0</v>
      </c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153">
        <v>303.5</v>
      </c>
      <c r="E19" s="154"/>
      <c r="F19" s="68">
        <f t="shared" si="0"/>
        <v>303.5</v>
      </c>
      <c r="G19" s="69">
        <f t="shared" si="1"/>
        <v>0</v>
      </c>
      <c r="H19" s="69">
        <f t="shared" si="2"/>
        <v>0</v>
      </c>
      <c r="I19" s="69">
        <f t="shared" si="3"/>
        <v>303.5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2">
        <v>99.4</v>
      </c>
      <c r="V19" s="152">
        <v>102.6</v>
      </c>
      <c r="W19" s="152">
        <v>101.5</v>
      </c>
      <c r="X19" s="89">
        <f t="shared" si="13"/>
        <v>303.5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153">
        <v>306.8</v>
      </c>
      <c r="E20" s="154"/>
      <c r="F20" s="68">
        <f t="shared" si="0"/>
        <v>306.8</v>
      </c>
      <c r="G20" s="69">
        <f t="shared" si="1"/>
        <v>0</v>
      </c>
      <c r="H20" s="69">
        <f t="shared" si="2"/>
        <v>0</v>
      </c>
      <c r="I20" s="69">
        <f t="shared" si="3"/>
        <v>306.8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2">
        <v>102.1</v>
      </c>
      <c r="V20" s="152">
        <v>102.5</v>
      </c>
      <c r="W20" s="152">
        <v>102.2</v>
      </c>
      <c r="X20" s="89">
        <f t="shared" si="13"/>
        <v>306.8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153">
        <v>292.89999999999998</v>
      </c>
      <c r="E21" s="154" t="s">
        <v>103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2">
        <v>95.4</v>
      </c>
      <c r="V21" s="152">
        <v>97.9</v>
      </c>
      <c r="W21" s="152">
        <v>99.6</v>
      </c>
      <c r="X21" s="89">
        <f t="shared" si="13"/>
        <v>292.89999999999998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153">
        <v>303.8</v>
      </c>
      <c r="E22" s="154"/>
      <c r="F22" s="68">
        <f t="shared" si="0"/>
        <v>303.8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2">
        <v>98.7</v>
      </c>
      <c r="V22" s="152">
        <v>102.8</v>
      </c>
      <c r="W22" s="152">
        <v>102.3</v>
      </c>
      <c r="X22" s="89">
        <f t="shared" si="13"/>
        <v>303.8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153">
        <v>313.2</v>
      </c>
      <c r="E23" s="154"/>
      <c r="F23" s="68">
        <f t="shared" si="0"/>
        <v>313.2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2">
        <v>103</v>
      </c>
      <c r="V23" s="152">
        <v>106.1</v>
      </c>
      <c r="W23" s="152">
        <v>104.1</v>
      </c>
      <c r="X23" s="89">
        <f t="shared" si="13"/>
        <v>313.2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153">
        <v>304.5</v>
      </c>
      <c r="E24" s="154"/>
      <c r="F24" s="68">
        <f t="shared" si="0"/>
        <v>304.5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2">
        <v>100.9</v>
      </c>
      <c r="V24" s="152">
        <v>102.7</v>
      </c>
      <c r="W24" s="152">
        <v>100.9</v>
      </c>
      <c r="X24" s="89">
        <f t="shared" si="13"/>
        <v>304.5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153">
        <v>298.7</v>
      </c>
      <c r="E25" s="154" t="s">
        <v>103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2">
        <v>97.5</v>
      </c>
      <c r="V25" s="152">
        <v>100.9</v>
      </c>
      <c r="W25" s="152">
        <v>100.3</v>
      </c>
      <c r="X25" s="89">
        <f t="shared" si="13"/>
        <v>298.7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153">
        <v>0</v>
      </c>
      <c r="E26" s="154" t="s">
        <v>103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2">
        <v>0</v>
      </c>
      <c r="V26" s="152">
        <v>0</v>
      </c>
      <c r="W26" s="152">
        <v>0</v>
      </c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153">
        <v>310</v>
      </c>
      <c r="E27" s="154"/>
      <c r="F27" s="68">
        <f t="shared" si="0"/>
        <v>310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2">
        <v>102.5</v>
      </c>
      <c r="V27" s="152">
        <v>103.2</v>
      </c>
      <c r="W27" s="152">
        <v>104.3</v>
      </c>
      <c r="X27" s="89">
        <f t="shared" si="13"/>
        <v>310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153">
        <v>298.10000000000002</v>
      </c>
      <c r="E28" s="154"/>
      <c r="F28" s="68">
        <f t="shared" si="0"/>
        <v>298.10000000000002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2">
        <v>98.9</v>
      </c>
      <c r="V28" s="152">
        <v>98.7</v>
      </c>
      <c r="W28" s="152">
        <v>100.5</v>
      </c>
      <c r="X28" s="89">
        <f t="shared" si="13"/>
        <v>298.10000000000002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153">
        <v>306.89999999999998</v>
      </c>
      <c r="E29" s="154"/>
      <c r="F29" s="68">
        <f t="shared" si="0"/>
        <v>306.89999999999998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2">
        <v>102.8</v>
      </c>
      <c r="V29" s="152">
        <v>101.1</v>
      </c>
      <c r="W29" s="152">
        <v>103</v>
      </c>
      <c r="X29" s="89">
        <f t="shared" si="13"/>
        <v>306.89999999999998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153">
        <v>287.8</v>
      </c>
      <c r="E30" s="154"/>
      <c r="F30" s="68">
        <f t="shared" si="0"/>
        <v>287.8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287.8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2">
        <v>99.2</v>
      </c>
      <c r="V30" s="152">
        <v>92.4</v>
      </c>
      <c r="W30" s="152">
        <v>96.2</v>
      </c>
      <c r="X30" s="89">
        <f t="shared" si="13"/>
        <v>287.8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153">
        <v>303.3</v>
      </c>
      <c r="E31" s="154"/>
      <c r="F31" s="68">
        <f t="shared" si="0"/>
        <v>303.3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2">
        <v>100.2</v>
      </c>
      <c r="V31" s="152">
        <v>101.2</v>
      </c>
      <c r="W31" s="152">
        <v>101.9</v>
      </c>
      <c r="X31" s="89">
        <f t="shared" si="13"/>
        <v>303.3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153"/>
      <c r="E32" s="154" t="s">
        <v>103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2"/>
      <c r="V32" s="152"/>
      <c r="W32" s="152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153"/>
      <c r="E33" s="154" t="s">
        <v>103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2"/>
      <c r="V33" s="152"/>
      <c r="W33" s="152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153"/>
      <c r="E34" s="154" t="s">
        <v>103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52"/>
      <c r="V34" s="152"/>
      <c r="W34" s="152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153"/>
      <c r="E35" s="154" t="s">
        <v>103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52"/>
      <c r="V35" s="152"/>
      <c r="W35" s="152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153"/>
      <c r="E36" s="154" t="s">
        <v>103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2"/>
      <c r="V36" s="152"/>
      <c r="W36" s="152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153"/>
      <c r="E37" s="154" t="s">
        <v>103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2"/>
      <c r="V37" s="152"/>
      <c r="W37" s="152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153"/>
      <c r="E38" s="154" t="s">
        <v>103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2"/>
      <c r="V38" s="152"/>
      <c r="W38" s="152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153"/>
      <c r="E39" s="154" t="s">
        <v>103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2"/>
      <c r="V39" s="152"/>
      <c r="W39" s="152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153"/>
      <c r="E40" s="154" t="s">
        <v>103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52"/>
      <c r="V40" s="152"/>
      <c r="W40" s="152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153"/>
      <c r="E41" s="154" t="s">
        <v>103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152"/>
      <c r="V41" s="152"/>
      <c r="W41" s="152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153"/>
      <c r="E42" s="154" t="s">
        <v>103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2"/>
      <c r="V42" s="152"/>
      <c r="W42" s="152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153"/>
      <c r="E43" s="154" t="s">
        <v>103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2"/>
      <c r="V43" s="152"/>
      <c r="W43" s="152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153"/>
      <c r="E44" s="154" t="s">
        <v>103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2"/>
      <c r="V44" s="152"/>
      <c r="W44" s="152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153"/>
      <c r="E45" s="154" t="s">
        <v>103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2"/>
      <c r="V45" s="152"/>
      <c r="W45" s="152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921.6</v>
      </c>
      <c r="H46" s="69">
        <f>SUM(H10:H45)</f>
        <v>4</v>
      </c>
      <c r="I46" s="69">
        <f>LARGE(I10:I45,1)+LARGE(I10:I45,2)+LARGE(I10:I45,3)</f>
        <v>902.8</v>
      </c>
      <c r="J46" s="69">
        <f>SUM(J10:J45)</f>
        <v>4</v>
      </c>
      <c r="K46" s="69">
        <f>LARGE(K10:K45,1)+LARGE(K10:K45,2)+LARGE(K10:K45,3)</f>
        <v>927.7</v>
      </c>
      <c r="L46" s="69">
        <f>SUM(L10:L45)</f>
        <v>4</v>
      </c>
      <c r="M46" s="69">
        <f>LARGE(M10:M45,1)+LARGE(M10:M45,2)+LARGE(M10:M45,3)</f>
        <v>908.30000000000007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D16" sqref="D16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Übersicht!L4</f>
        <v>Lorup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7" t="str">
        <f>Übersicht!L3</f>
        <v>21.01.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6" t="str">
        <f>Übersicht!M4</f>
        <v>Ostenwalde</v>
      </c>
      <c r="X1" s="176"/>
    </row>
    <row r="2" spans="1:27" x14ac:dyDescent="0.3">
      <c r="A2" s="108">
        <v>1</v>
      </c>
      <c r="B2" s="64" t="str">
        <f>'Wettkampf 1'!B2</f>
        <v>Börger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7" t="str">
        <f>Übersicht!M3</f>
        <v>04.02.</v>
      </c>
      <c r="X2" s="176"/>
    </row>
    <row r="3" spans="1:27" x14ac:dyDescent="0.3">
      <c r="A3" s="108">
        <v>2</v>
      </c>
      <c r="B3" s="64" t="str">
        <f>'Wettkampf 1'!B3</f>
        <v>Ostenwalde III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Lorup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Spahnharrenstätte VI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Verein 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8" t="s">
        <v>33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Margret Pohlgeers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Gertrud Kuchta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Gundula Schwarte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Charlot Müller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Sarah Breer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Annette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Margret Brinkmann</v>
      </c>
      <c r="C16" s="66" t="str">
        <f>'Wettkampf 1'!C16</f>
        <v>Ostenwalde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Gaby Jansen</v>
      </c>
      <c r="C17" s="66" t="str">
        <f>'Wettkampf 1'!C17</f>
        <v>Ostenwalde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Silvia Küßel</v>
      </c>
      <c r="C18" s="66" t="str">
        <f>'Wettkampf 1'!C18</f>
        <v>Ostenwalde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Gabi Rosen</v>
      </c>
      <c r="C19" s="66" t="str">
        <f>'Wettkampf 1'!C19</f>
        <v>Ostenwalde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Doris Nortmann</v>
      </c>
      <c r="C20" s="66" t="str">
        <f>'Wettkampf 1'!C20</f>
        <v>Ostenwalde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Anja Meiners</v>
      </c>
      <c r="C21" s="66" t="str">
        <f>'Wettkampf 1'!C21</f>
        <v>Ostenwalde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Monika Reimann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Nadine Krömer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Marina Schrand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Büter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Nina Krömer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Johanna Gebken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Dora Meyer</v>
      </c>
      <c r="C28" s="66" t="str">
        <f>'Wettkampf 1'!C28</f>
        <v>Spahnharrenstätte VI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Marina Gerdes</v>
      </c>
      <c r="C29" s="66" t="str">
        <f>'Wettkampf 1'!C29</f>
        <v>Spahnharrenstätte VI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Katrin Kröger</v>
      </c>
      <c r="C30" s="66" t="str">
        <f>'Wettkampf 1'!C30</f>
        <v>Spahnharrenstätte VI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Laura Kröger</v>
      </c>
      <c r="C31" s="66" t="str">
        <f>'Wettkampf 1'!C31</f>
        <v>Spahnharrenstätte VI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Schütze 23</v>
      </c>
      <c r="C32" s="66" t="str">
        <f>'Wettkampf 1'!C32</f>
        <v>Spahnharrenstätte VI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Spahnharrenstätte VI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2023-12-02T06:29:31Z</cp:lastPrinted>
  <dcterms:created xsi:type="dcterms:W3CDTF">2010-11-23T11:44:38Z</dcterms:created>
  <dcterms:modified xsi:type="dcterms:W3CDTF">2023-12-02T06:29:41Z</dcterms:modified>
</cp:coreProperties>
</file>