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3-2024\6. WK\Herren\"/>
    </mc:Choice>
  </mc:AlternateContent>
  <xr:revisionPtr revIDLastSave="0" documentId="13_ncr:1_{8B461E6E-4197-403F-9139-3D3D4FED23C9}" xr6:coauthVersionLast="36" xr6:coauthVersionMax="47" xr10:uidLastSave="{00000000-0000-0000-0000-000000000000}"/>
  <bookViews>
    <workbookView xWindow="-14400" yWindow="-2748" windowWidth="14400" windowHeight="1560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C45" i="2" l="1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20" i="2"/>
  <c r="C19" i="2"/>
  <c r="C18" i="2"/>
  <c r="C17" i="2"/>
  <c r="C16" i="2"/>
  <c r="C15" i="2"/>
  <c r="C14" i="2"/>
  <c r="C13" i="2"/>
  <c r="C12" i="2"/>
  <c r="C11" i="2"/>
  <c r="C10" i="2"/>
  <c r="B14" i="18" l="1"/>
  <c r="B2" i="18"/>
  <c r="B6" i="18"/>
  <c r="B11" i="18"/>
  <c r="B5" i="18"/>
  <c r="B36" i="18"/>
  <c r="B28" i="18"/>
  <c r="B7" i="18"/>
  <c r="B19" i="18"/>
  <c r="B29" i="18"/>
  <c r="B12" i="18"/>
  <c r="B20" i="18"/>
  <c r="B21" i="18"/>
  <c r="B16" i="18"/>
  <c r="B33" i="18"/>
  <c r="B37" i="18"/>
  <c r="B32" i="18"/>
  <c r="B25" i="18"/>
  <c r="B34" i="18"/>
  <c r="B4" i="18"/>
  <c r="B27" i="18"/>
  <c r="B3" i="18"/>
  <c r="B9" i="18"/>
  <c r="B10" i="18"/>
  <c r="B30" i="18"/>
  <c r="B15" i="18"/>
  <c r="B22" i="18"/>
  <c r="B8" i="18"/>
  <c r="B26" i="18"/>
  <c r="B35" i="18"/>
  <c r="B31" i="18"/>
  <c r="B17" i="18"/>
  <c r="B23" i="18"/>
  <c r="B24" i="18"/>
  <c r="B13" i="18"/>
  <c r="B18" i="18"/>
  <c r="Q4" i="1"/>
  <c r="P4" i="1"/>
  <c r="O4" i="1"/>
  <c r="N4" i="1"/>
  <c r="M4" i="1"/>
  <c r="L4" i="1"/>
  <c r="C15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3" i="18"/>
  <c r="C29" i="18"/>
  <c r="C28" i="18"/>
  <c r="C32" i="18"/>
  <c r="C31" i="18"/>
  <c r="C27" i="18"/>
  <c r="C33" i="18"/>
  <c r="C19" i="18"/>
  <c r="C20" i="18"/>
  <c r="C13" i="18"/>
  <c r="C6" i="18"/>
  <c r="C7" i="18"/>
  <c r="C5" i="18"/>
  <c r="C10" i="18"/>
  <c r="C23" i="18"/>
  <c r="C36" i="18"/>
  <c r="C11" i="18"/>
  <c r="C25" i="18"/>
  <c r="C26" i="18"/>
  <c r="C17" i="18"/>
  <c r="C30" i="18"/>
  <c r="C14" i="18"/>
  <c r="C9" i="18"/>
  <c r="C24" i="18"/>
  <c r="C37" i="18"/>
  <c r="C16" i="18"/>
  <c r="C12" i="18"/>
  <c r="C34" i="18"/>
  <c r="C35" i="18"/>
  <c r="C21" i="18"/>
  <c r="C8" i="18"/>
  <c r="C2" i="18"/>
  <c r="C18" i="18"/>
  <c r="C4" i="18"/>
  <c r="C2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44" i="17" l="1"/>
  <c r="O42" i="17"/>
  <c r="O40" i="17"/>
  <c r="H44" i="17"/>
  <c r="H42" i="17"/>
  <c r="H40" i="17"/>
  <c r="O43" i="17"/>
  <c r="O41" i="17"/>
  <c r="O39" i="17"/>
  <c r="H43" i="17"/>
  <c r="H41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8" i="17" l="1"/>
  <c r="H34" i="17"/>
  <c r="H30" i="17"/>
  <c r="H26" i="17"/>
  <c r="H22" i="17"/>
  <c r="H18" i="17"/>
  <c r="H14" i="17"/>
  <c r="H10" i="17"/>
  <c r="H9" i="17"/>
  <c r="H37" i="17"/>
  <c r="H33" i="17"/>
  <c r="H29" i="17"/>
  <c r="H21" i="17"/>
  <c r="H13" i="17"/>
  <c r="H36" i="17"/>
  <c r="H32" i="17"/>
  <c r="H28" i="17"/>
  <c r="H24" i="17"/>
  <c r="H20" i="17"/>
  <c r="H12" i="17"/>
  <c r="O32" i="17"/>
  <c r="O24" i="17"/>
  <c r="O16" i="17"/>
  <c r="O31" i="17"/>
  <c r="O23" i="17"/>
  <c r="O15" i="17"/>
  <c r="H25" i="17"/>
  <c r="H17" i="17"/>
  <c r="O38" i="17"/>
  <c r="O30" i="17"/>
  <c r="O22" i="17"/>
  <c r="O14" i="17"/>
  <c r="O9" i="17"/>
  <c r="H16" i="17"/>
  <c r="O37" i="17"/>
  <c r="O29" i="17"/>
  <c r="O21" i="17"/>
  <c r="O13" i="17"/>
  <c r="O36" i="17"/>
  <c r="O28" i="17"/>
  <c r="O20" i="17"/>
  <c r="O12" i="17"/>
  <c r="O35" i="17"/>
  <c r="O27" i="17"/>
  <c r="O19" i="17"/>
  <c r="O11" i="17"/>
  <c r="O34" i="17"/>
  <c r="O26" i="17"/>
  <c r="O18" i="17"/>
  <c r="O10" i="17"/>
  <c r="O33" i="17"/>
  <c r="O25" i="17"/>
  <c r="O17" i="17"/>
  <c r="K45" i="17"/>
  <c r="N54" i="1" s="1"/>
  <c r="N45" i="17"/>
  <c r="Q54" i="1" s="1"/>
  <c r="J45" i="17"/>
  <c r="M54" i="1" s="1"/>
  <c r="L45" i="17"/>
  <c r="O54" i="1" s="1"/>
  <c r="I45" i="17"/>
  <c r="L54" i="1" s="1"/>
  <c r="M45" i="17"/>
  <c r="F45" i="17"/>
  <c r="G45" i="17"/>
  <c r="Z36" i="13"/>
  <c r="AA36" i="13" s="1"/>
  <c r="E45" i="17"/>
  <c r="Z18" i="8"/>
  <c r="AA18" i="8" s="1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15" i="18"/>
  <c r="AA36" i="12"/>
  <c r="AA12" i="12"/>
  <c r="S4" i="18"/>
  <c r="R4" i="18" s="1"/>
  <c r="S10" i="18"/>
  <c r="S27" i="18"/>
  <c r="R27" i="18" s="1"/>
  <c r="R42" i="1" s="1"/>
  <c r="S17" i="18"/>
  <c r="R17" i="18" s="1"/>
  <c r="S6" i="18"/>
  <c r="S12" i="18"/>
  <c r="R12" i="18" s="1"/>
  <c r="AA11" i="8"/>
  <c r="AA23" i="10"/>
  <c r="AA35" i="16"/>
  <c r="S28" i="18"/>
  <c r="R28" i="18" s="1"/>
  <c r="R43" i="1" s="1"/>
  <c r="S11" i="18"/>
  <c r="R11" i="18" s="1"/>
  <c r="S23" i="18"/>
  <c r="R23" i="18" s="1"/>
  <c r="R38" i="1" s="1"/>
  <c r="S31" i="18"/>
  <c r="S20" i="18"/>
  <c r="R20" i="18" s="1"/>
  <c r="R35" i="1" s="1"/>
  <c r="S16" i="18"/>
  <c r="R16" i="18" s="1"/>
  <c r="S22" i="18"/>
  <c r="R22" i="18" s="1"/>
  <c r="R37" i="1" s="1"/>
  <c r="S21" i="18"/>
  <c r="R21" i="18" s="1"/>
  <c r="R36" i="1" s="1"/>
  <c r="S36" i="18"/>
  <c r="S25" i="18"/>
  <c r="S35" i="18"/>
  <c r="R35" i="18" s="1"/>
  <c r="R50" i="1" s="1"/>
  <c r="S32" i="18"/>
  <c r="R32" i="18" s="1"/>
  <c r="R47" i="1" s="1"/>
  <c r="S5" i="18"/>
  <c r="R5" i="18" s="1"/>
  <c r="S29" i="18"/>
  <c r="R29" i="18" s="1"/>
  <c r="R44" i="1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4" i="18"/>
  <c r="AA39" i="8"/>
  <c r="AA29" i="9"/>
  <c r="AA35" i="10"/>
  <c r="AA32" i="7"/>
  <c r="AA14" i="7"/>
  <c r="AA27" i="10"/>
  <c r="AA35" i="12"/>
  <c r="AA31" i="16"/>
  <c r="S9" i="18"/>
  <c r="R9" i="18" s="1"/>
  <c r="AA20" i="9"/>
  <c r="AA35" i="9"/>
  <c r="S8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33" i="18"/>
  <c r="P6" i="18"/>
  <c r="P23" i="18"/>
  <c r="P25" i="18"/>
  <c r="P14" i="18"/>
  <c r="P16" i="18"/>
  <c r="P21" i="18"/>
  <c r="P32" i="18"/>
  <c r="P19" i="18"/>
  <c r="P7" i="18"/>
  <c r="P15" i="18"/>
  <c r="P26" i="18"/>
  <c r="P9" i="18"/>
  <c r="P12" i="18"/>
  <c r="P8" i="18"/>
  <c r="P29" i="18"/>
  <c r="P27" i="18"/>
  <c r="P13" i="18"/>
  <c r="P10" i="18"/>
  <c r="P11" i="18"/>
  <c r="P30" i="18"/>
  <c r="P37" i="18"/>
  <c r="P35" i="18"/>
  <c r="P31" i="18"/>
  <c r="P17" i="18"/>
  <c r="P20" i="18"/>
  <c r="P24" i="18"/>
  <c r="P5" i="18"/>
  <c r="P34" i="18"/>
  <c r="P36" i="18"/>
  <c r="P22" i="18"/>
  <c r="P3" i="18"/>
  <c r="P2" i="18"/>
  <c r="P18" i="18"/>
  <c r="P4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1" i="18"/>
  <c r="D28" i="18"/>
  <c r="D33" i="18"/>
  <c r="D6" i="18"/>
  <c r="D23" i="18"/>
  <c r="D25" i="18"/>
  <c r="D14" i="18"/>
  <c r="D16" i="18"/>
  <c r="D2" i="18"/>
  <c r="D32" i="18"/>
  <c r="D19" i="18"/>
  <c r="D7" i="18"/>
  <c r="D15" i="18"/>
  <c r="D26" i="18"/>
  <c r="D9" i="18"/>
  <c r="D12" i="18"/>
  <c r="D3" i="18"/>
  <c r="D31" i="18"/>
  <c r="D20" i="18"/>
  <c r="D5" i="18"/>
  <c r="D36" i="18"/>
  <c r="D17" i="18"/>
  <c r="D24" i="18"/>
  <c r="D34" i="18"/>
  <c r="D29" i="18"/>
  <c r="D11" i="18"/>
  <c r="D35" i="18"/>
  <c r="D27" i="18"/>
  <c r="D30" i="18"/>
  <c r="D13" i="18"/>
  <c r="D37" i="18"/>
  <c r="D22" i="18"/>
  <c r="D10" i="18"/>
  <c r="D18" i="18"/>
  <c r="D8" i="18"/>
  <c r="D4" i="18"/>
  <c r="L3" i="18"/>
  <c r="L35" i="18"/>
  <c r="L29" i="18"/>
  <c r="L2" i="18"/>
  <c r="L21" i="18"/>
  <c r="L27" i="18"/>
  <c r="L13" i="18"/>
  <c r="L10" i="18"/>
  <c r="L11" i="18"/>
  <c r="L30" i="18"/>
  <c r="L37" i="18"/>
  <c r="L22" i="18"/>
  <c r="L28" i="18"/>
  <c r="L33" i="18"/>
  <c r="L6" i="18"/>
  <c r="L23" i="18"/>
  <c r="L25" i="18"/>
  <c r="L14" i="18"/>
  <c r="L16" i="18"/>
  <c r="L32" i="18"/>
  <c r="L19" i="18"/>
  <c r="L7" i="18"/>
  <c r="L15" i="18"/>
  <c r="L26" i="18"/>
  <c r="L9" i="18"/>
  <c r="L12" i="18"/>
  <c r="L31" i="18"/>
  <c r="L17" i="18"/>
  <c r="L20" i="18"/>
  <c r="L24" i="18"/>
  <c r="L5" i="18"/>
  <c r="L34" i="18"/>
  <c r="L36" i="18"/>
  <c r="L18" i="18"/>
  <c r="L4" i="18"/>
  <c r="L8" i="18"/>
  <c r="E3" i="18"/>
  <c r="E31" i="18"/>
  <c r="E20" i="18"/>
  <c r="E5" i="18"/>
  <c r="E36" i="18"/>
  <c r="E17" i="18"/>
  <c r="E24" i="18"/>
  <c r="E34" i="18"/>
  <c r="E35" i="18"/>
  <c r="E29" i="18"/>
  <c r="E27" i="18"/>
  <c r="E13" i="18"/>
  <c r="E10" i="18"/>
  <c r="E11" i="18"/>
  <c r="E30" i="18"/>
  <c r="E37" i="18"/>
  <c r="E22" i="18"/>
  <c r="E21" i="18"/>
  <c r="E28" i="18"/>
  <c r="E33" i="18"/>
  <c r="E6" i="18"/>
  <c r="E23" i="18"/>
  <c r="E25" i="18"/>
  <c r="E14" i="18"/>
  <c r="E16" i="18"/>
  <c r="E15" i="18"/>
  <c r="E32" i="18"/>
  <c r="E26" i="18"/>
  <c r="E19" i="18"/>
  <c r="E9" i="18"/>
  <c r="E7" i="18"/>
  <c r="E12" i="18"/>
  <c r="E8" i="18"/>
  <c r="E2" i="18"/>
  <c r="E18" i="18"/>
  <c r="E4" i="18"/>
  <c r="O29" i="18"/>
  <c r="O27" i="18"/>
  <c r="O13" i="18"/>
  <c r="O10" i="18"/>
  <c r="O11" i="18"/>
  <c r="O30" i="18"/>
  <c r="O37" i="18"/>
  <c r="O35" i="18"/>
  <c r="O28" i="18"/>
  <c r="O33" i="18"/>
  <c r="O6" i="18"/>
  <c r="O23" i="18"/>
  <c r="O25" i="18"/>
  <c r="O14" i="18"/>
  <c r="O16" i="18"/>
  <c r="O21" i="18"/>
  <c r="O3" i="18"/>
  <c r="O31" i="18"/>
  <c r="O20" i="18"/>
  <c r="O5" i="18"/>
  <c r="O36" i="18"/>
  <c r="O17" i="18"/>
  <c r="O24" i="18"/>
  <c r="O34" i="18"/>
  <c r="O22" i="18"/>
  <c r="O32" i="18"/>
  <c r="O26" i="18"/>
  <c r="O19" i="18"/>
  <c r="O9" i="18"/>
  <c r="O7" i="18"/>
  <c r="O12" i="18"/>
  <c r="O15" i="18"/>
  <c r="O8" i="18"/>
  <c r="O2" i="18"/>
  <c r="O4" i="18"/>
  <c r="O18" i="18"/>
  <c r="H28" i="18"/>
  <c r="H33" i="18"/>
  <c r="H6" i="18"/>
  <c r="H23" i="18"/>
  <c r="H25" i="18"/>
  <c r="H14" i="18"/>
  <c r="H16" i="18"/>
  <c r="H35" i="18"/>
  <c r="H32" i="18"/>
  <c r="H19" i="18"/>
  <c r="H7" i="18"/>
  <c r="H15" i="18"/>
  <c r="H26" i="18"/>
  <c r="H9" i="18"/>
  <c r="H12" i="18"/>
  <c r="H21" i="18"/>
  <c r="H3" i="18"/>
  <c r="H31" i="18"/>
  <c r="H20" i="18"/>
  <c r="H5" i="18"/>
  <c r="H36" i="18"/>
  <c r="H17" i="18"/>
  <c r="H24" i="18"/>
  <c r="H34" i="18"/>
  <c r="H13" i="18"/>
  <c r="H37" i="18"/>
  <c r="H10" i="18"/>
  <c r="H22" i="18"/>
  <c r="H29" i="18"/>
  <c r="H11" i="18"/>
  <c r="H30" i="18"/>
  <c r="H27" i="18"/>
  <c r="H18" i="18"/>
  <c r="H8" i="18"/>
  <c r="H2" i="18"/>
  <c r="H4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" i="18"/>
  <c r="F28" i="18"/>
  <c r="F33" i="18"/>
  <c r="F6" i="18"/>
  <c r="F23" i="18"/>
  <c r="F25" i="18"/>
  <c r="F14" i="18"/>
  <c r="F16" i="18"/>
  <c r="F32" i="18"/>
  <c r="F19" i="18"/>
  <c r="F7" i="18"/>
  <c r="F15" i="18"/>
  <c r="F26" i="18"/>
  <c r="F9" i="18"/>
  <c r="F12" i="18"/>
  <c r="F35" i="18"/>
  <c r="F3" i="18"/>
  <c r="F31" i="18"/>
  <c r="F20" i="18"/>
  <c r="F5" i="18"/>
  <c r="F36" i="18"/>
  <c r="F17" i="18"/>
  <c r="F24" i="18"/>
  <c r="F34" i="18"/>
  <c r="F21" i="18"/>
  <c r="F10" i="18"/>
  <c r="F22" i="18"/>
  <c r="F29" i="18"/>
  <c r="F11" i="18"/>
  <c r="F27" i="18"/>
  <c r="F30" i="18"/>
  <c r="F37" i="18"/>
  <c r="F13" i="18"/>
  <c r="F18" i="18"/>
  <c r="F4" i="18"/>
  <c r="F8" i="18"/>
  <c r="G21" i="18"/>
  <c r="G3" i="18"/>
  <c r="G31" i="18"/>
  <c r="G20" i="18"/>
  <c r="G5" i="18"/>
  <c r="G36" i="18"/>
  <c r="G17" i="18"/>
  <c r="G24" i="18"/>
  <c r="G34" i="18"/>
  <c r="G4" i="18"/>
  <c r="G29" i="18"/>
  <c r="G27" i="18"/>
  <c r="G13" i="18"/>
  <c r="G10" i="18"/>
  <c r="G11" i="18"/>
  <c r="G30" i="18"/>
  <c r="G37" i="18"/>
  <c r="G22" i="18"/>
  <c r="G28" i="18"/>
  <c r="G33" i="18"/>
  <c r="G6" i="18"/>
  <c r="G23" i="18"/>
  <c r="G25" i="18"/>
  <c r="G14" i="18"/>
  <c r="G16" i="18"/>
  <c r="G7" i="18"/>
  <c r="G12" i="18"/>
  <c r="G15" i="18"/>
  <c r="G32" i="18"/>
  <c r="G26" i="18"/>
  <c r="G19" i="18"/>
  <c r="G35" i="18"/>
  <c r="G9" i="18"/>
  <c r="G8" i="18"/>
  <c r="G18" i="18"/>
  <c r="G2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8" i="18"/>
  <c r="N33" i="18"/>
  <c r="N6" i="18"/>
  <c r="N23" i="18"/>
  <c r="N25" i="18"/>
  <c r="N14" i="18"/>
  <c r="N16" i="18"/>
  <c r="N21" i="18"/>
  <c r="N32" i="18"/>
  <c r="N19" i="18"/>
  <c r="N7" i="18"/>
  <c r="N15" i="18"/>
  <c r="N26" i="18"/>
  <c r="N9" i="18"/>
  <c r="N12" i="18"/>
  <c r="N29" i="18"/>
  <c r="N27" i="18"/>
  <c r="N13" i="18"/>
  <c r="N10" i="18"/>
  <c r="N11" i="18"/>
  <c r="N30" i="18"/>
  <c r="N37" i="18"/>
  <c r="N22" i="18"/>
  <c r="N3" i="18"/>
  <c r="N36" i="18"/>
  <c r="N31" i="18"/>
  <c r="N17" i="18"/>
  <c r="N20" i="18"/>
  <c r="N24" i="18"/>
  <c r="N5" i="18"/>
  <c r="N34" i="18"/>
  <c r="N8" i="18"/>
  <c r="N18" i="18"/>
  <c r="N4" i="18"/>
  <c r="N2" i="18"/>
  <c r="Q28" i="18"/>
  <c r="Q33" i="18"/>
  <c r="Q6" i="18"/>
  <c r="Q23" i="18"/>
  <c r="Q25" i="18"/>
  <c r="Q14" i="18"/>
  <c r="Q16" i="18"/>
  <c r="Q21" i="18"/>
  <c r="Q32" i="18"/>
  <c r="Q19" i="18"/>
  <c r="Q7" i="18"/>
  <c r="Q15" i="18"/>
  <c r="Q26" i="18"/>
  <c r="Q9" i="18"/>
  <c r="Q12" i="18"/>
  <c r="Q22" i="18"/>
  <c r="Q29" i="18"/>
  <c r="Q27" i="18"/>
  <c r="Q13" i="18"/>
  <c r="Q10" i="18"/>
  <c r="Q11" i="18"/>
  <c r="Q30" i="18"/>
  <c r="Q37" i="18"/>
  <c r="Q35" i="18"/>
  <c r="Q31" i="18"/>
  <c r="Q17" i="18"/>
  <c r="Q20" i="18"/>
  <c r="Q24" i="18"/>
  <c r="Q5" i="18"/>
  <c r="Q34" i="18"/>
  <c r="Q3" i="18"/>
  <c r="Q36" i="18"/>
  <c r="Q8" i="18"/>
  <c r="Q2" i="18"/>
  <c r="Q18" i="18"/>
  <c r="Q4" i="18"/>
  <c r="M3" i="18"/>
  <c r="M31" i="18"/>
  <c r="M20" i="18"/>
  <c r="M5" i="18"/>
  <c r="M36" i="18"/>
  <c r="M17" i="18"/>
  <c r="M24" i="18"/>
  <c r="M34" i="18"/>
  <c r="M22" i="18"/>
  <c r="M29" i="18"/>
  <c r="M27" i="18"/>
  <c r="M13" i="18"/>
  <c r="M10" i="18"/>
  <c r="M11" i="18"/>
  <c r="M30" i="18"/>
  <c r="M37" i="18"/>
  <c r="M35" i="18"/>
  <c r="M32" i="18"/>
  <c r="M19" i="18"/>
  <c r="M7" i="18"/>
  <c r="M15" i="18"/>
  <c r="M26" i="18"/>
  <c r="M9" i="18"/>
  <c r="M12" i="18"/>
  <c r="M8" i="18"/>
  <c r="M28" i="18"/>
  <c r="M25" i="18"/>
  <c r="M33" i="18"/>
  <c r="M14" i="18"/>
  <c r="M6" i="18"/>
  <c r="M16" i="18"/>
  <c r="M23" i="18"/>
  <c r="M21" i="18"/>
  <c r="M2" i="18"/>
  <c r="M18" i="18"/>
  <c r="M4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5" i="19"/>
  <c r="C7" i="19"/>
  <c r="C2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8" i="18"/>
  <c r="R8" i="18" s="1"/>
  <c r="T34" i="18"/>
  <c r="T2" i="18"/>
  <c r="W4" i="18"/>
  <c r="K4" i="18"/>
  <c r="K34" i="18"/>
  <c r="W34" i="18"/>
  <c r="O46" i="13"/>
  <c r="D6" i="13" s="1"/>
  <c r="R46" i="9"/>
  <c r="E7" i="9" s="1"/>
  <c r="J46" i="10"/>
  <c r="E3" i="10" s="1"/>
  <c r="N46" i="12"/>
  <c r="E5" i="12" s="1"/>
  <c r="T4" i="18"/>
  <c r="E51" i="1"/>
  <c r="W8" i="18"/>
  <c r="K8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" i="18"/>
  <c r="T18" i="18"/>
  <c r="T35" i="18"/>
  <c r="L47" i="1"/>
  <c r="K18" i="18"/>
  <c r="W18" i="18"/>
  <c r="N46" i="9"/>
  <c r="E5" i="9" s="1"/>
  <c r="T21" i="18"/>
  <c r="K2" i="18"/>
  <c r="W21" i="18"/>
  <c r="K21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4" i="18"/>
  <c r="R24" i="18" s="1"/>
  <c r="R39" i="1" s="1"/>
  <c r="K7" i="18"/>
  <c r="G26" i="1"/>
  <c r="G24" i="1"/>
  <c r="M32" i="1"/>
  <c r="O20" i="1"/>
  <c r="E38" i="1"/>
  <c r="E32" i="1"/>
  <c r="H17" i="1"/>
  <c r="O35" i="1"/>
  <c r="H26" i="1"/>
  <c r="E17" i="1"/>
  <c r="K12" i="18"/>
  <c r="C3" i="19"/>
  <c r="B6" i="17"/>
  <c r="C4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1" i="18"/>
  <c r="W17" i="18"/>
  <c r="W20" i="18"/>
  <c r="W6" i="18"/>
  <c r="W36" i="18"/>
  <c r="W10" i="18"/>
  <c r="K19" i="18"/>
  <c r="W15" i="18"/>
  <c r="K24" i="18"/>
  <c r="M33" i="1"/>
  <c r="G36" i="1"/>
  <c r="W29" i="18"/>
  <c r="W23" i="18"/>
  <c r="I34" i="1"/>
  <c r="K5" i="18"/>
  <c r="W14" i="18"/>
  <c r="W13" i="18"/>
  <c r="W32" i="18"/>
  <c r="W3" i="18"/>
  <c r="W26" i="18"/>
  <c r="M19" i="1"/>
  <c r="E31" i="1"/>
  <c r="T3" i="18"/>
  <c r="T7" i="18"/>
  <c r="W25" i="18"/>
  <c r="W27" i="18"/>
  <c r="W24" i="18"/>
  <c r="W28" i="18"/>
  <c r="W37" i="18"/>
  <c r="W12" i="18"/>
  <c r="T12" i="18"/>
  <c r="W30" i="18"/>
  <c r="W16" i="18"/>
  <c r="G27" i="1"/>
  <c r="K17" i="18"/>
  <c r="W5" i="18"/>
  <c r="L22" i="1"/>
  <c r="T28" i="18"/>
  <c r="T11" i="18"/>
  <c r="T20" i="18"/>
  <c r="T16" i="18"/>
  <c r="T36" i="18"/>
  <c r="R36" i="18" s="1"/>
  <c r="R51" i="1" s="1"/>
  <c r="T26" i="18"/>
  <c r="T6" i="18"/>
  <c r="R6" i="18" s="1"/>
  <c r="T37" i="18"/>
  <c r="T10" i="18"/>
  <c r="R10" i="18" s="1"/>
  <c r="T29" i="18"/>
  <c r="T23" i="18"/>
  <c r="L40" i="1"/>
  <c r="L25" i="1"/>
  <c r="W7" i="18"/>
  <c r="T13" i="18"/>
  <c r="T17" i="18"/>
  <c r="L46" i="1"/>
  <c r="T15" i="18"/>
  <c r="R15" i="18" s="1"/>
  <c r="M22" i="1"/>
  <c r="I29" i="1"/>
  <c r="T19" i="18"/>
  <c r="W19" i="18"/>
  <c r="T22" i="18"/>
  <c r="W22" i="18"/>
  <c r="T14" i="18"/>
  <c r="T5" i="18"/>
  <c r="L44" i="1"/>
  <c r="T33" i="18"/>
  <c r="T25" i="18"/>
  <c r="R25" i="18" s="1"/>
  <c r="R40" i="1" s="1"/>
  <c r="W33" i="18"/>
  <c r="T27" i="18"/>
  <c r="T31" i="18"/>
  <c r="R31" i="18" s="1"/>
  <c r="R46" i="1" s="1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2" i="18"/>
  <c r="K11" i="18"/>
  <c r="M17" i="1"/>
  <c r="Q17" i="1"/>
  <c r="K10" i="18"/>
  <c r="K28" i="18"/>
  <c r="W9" i="18"/>
  <c r="K33" i="18"/>
  <c r="K30" i="18"/>
  <c r="K9" i="18"/>
  <c r="K16" i="18"/>
  <c r="K3" i="18"/>
  <c r="K37" i="18"/>
  <c r="K6" i="18"/>
  <c r="K25" i="18"/>
  <c r="K15" i="18"/>
  <c r="K23" i="18"/>
  <c r="K14" i="18"/>
  <c r="K20" i="18"/>
  <c r="K36" i="18"/>
  <c r="K22" i="18"/>
  <c r="K31" i="18"/>
  <c r="T9" i="18"/>
  <c r="K13" i="18"/>
  <c r="K27" i="18"/>
  <c r="K26" i="18"/>
  <c r="I54" i="1" l="1"/>
  <c r="H54" i="1"/>
  <c r="G54" i="1"/>
  <c r="R19" i="1"/>
  <c r="F54" i="1"/>
  <c r="P54" i="1"/>
  <c r="E54" i="1"/>
  <c r="E4" i="19"/>
  <c r="E6" i="19"/>
  <c r="E5" i="19"/>
  <c r="E3" i="19"/>
  <c r="E2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2" i="19"/>
  <c r="D7" i="17"/>
  <c r="D6" i="17"/>
  <c r="E2" i="17"/>
  <c r="F7" i="19"/>
  <c r="I7" i="17"/>
  <c r="K4" i="19"/>
  <c r="L7" i="17"/>
  <c r="N4" i="19"/>
  <c r="F6" i="19"/>
  <c r="E5" i="17"/>
  <c r="L6" i="17"/>
  <c r="N3" i="19"/>
  <c r="D2" i="17"/>
  <c r="H4" i="19"/>
  <c r="G7" i="17"/>
  <c r="I5" i="17"/>
  <c r="K6" i="19"/>
  <c r="K2" i="19"/>
  <c r="I4" i="17"/>
  <c r="L3" i="17"/>
  <c r="N5" i="19"/>
  <c r="K7" i="19"/>
  <c r="I2" i="17"/>
  <c r="D11" i="1"/>
  <c r="G3" i="17"/>
  <c r="H5" i="19"/>
  <c r="I6" i="17"/>
  <c r="K3" i="19"/>
  <c r="N6" i="19"/>
  <c r="L5" i="17"/>
  <c r="N7" i="19"/>
  <c r="L2" i="17"/>
  <c r="D5" i="17"/>
  <c r="G4" i="17"/>
  <c r="H2" i="19"/>
  <c r="D10" i="1"/>
  <c r="H3" i="19"/>
  <c r="G6" i="17"/>
  <c r="E7" i="17"/>
  <c r="F4" i="19"/>
  <c r="G2" i="17"/>
  <c r="H7" i="19"/>
  <c r="F3" i="19"/>
  <c r="E6" i="17"/>
  <c r="N2" i="19"/>
  <c r="L4" i="17"/>
  <c r="D3" i="17"/>
  <c r="M4" i="17"/>
  <c r="O2" i="19"/>
  <c r="M6" i="17"/>
  <c r="O3" i="19"/>
  <c r="O6" i="19"/>
  <c r="M5" i="17"/>
  <c r="M3" i="17"/>
  <c r="O5" i="19"/>
  <c r="M2" i="17"/>
  <c r="O7" i="19"/>
  <c r="M7" i="17"/>
  <c r="O4" i="19"/>
  <c r="P4" i="19"/>
  <c r="N7" i="17"/>
  <c r="P6" i="19"/>
  <c r="N5" i="17"/>
  <c r="P2" i="19"/>
  <c r="N4" i="17"/>
  <c r="N2" i="17"/>
  <c r="P7" i="19"/>
  <c r="N6" i="17"/>
  <c r="P3" i="19"/>
  <c r="P5" i="19"/>
  <c r="N3" i="17"/>
  <c r="M3" i="19"/>
  <c r="K6" i="17"/>
  <c r="M6" i="19"/>
  <c r="K5" i="17"/>
  <c r="M5" i="19"/>
  <c r="K3" i="17"/>
  <c r="M7" i="19"/>
  <c r="K2" i="17"/>
  <c r="M4" i="19"/>
  <c r="K7" i="17"/>
  <c r="M2" i="19"/>
  <c r="K4" i="17"/>
  <c r="J5" i="17"/>
  <c r="L6" i="19"/>
  <c r="J2" i="17"/>
  <c r="L7" i="19"/>
  <c r="J3" i="17"/>
  <c r="L5" i="19"/>
  <c r="L3" i="19"/>
  <c r="J6" i="17"/>
  <c r="J7" i="17"/>
  <c r="L4" i="19"/>
  <c r="J4" i="17"/>
  <c r="L2" i="19"/>
  <c r="G4" i="19"/>
  <c r="F7" i="17"/>
  <c r="G6" i="19"/>
  <c r="F5" i="17"/>
  <c r="F2" i="17"/>
  <c r="G7" i="19"/>
  <c r="F4" i="17"/>
  <c r="G2" i="19"/>
  <c r="G3" i="19"/>
  <c r="F6" i="17"/>
  <c r="C6" i="17"/>
  <c r="C5" i="17"/>
  <c r="D2" i="6"/>
  <c r="D4" i="6"/>
  <c r="D3" i="6"/>
  <c r="U36" i="1" l="1"/>
  <c r="U41" i="1"/>
  <c r="S54" i="1"/>
  <c r="K54" i="1"/>
  <c r="H6" i="17"/>
  <c r="I6" i="19" s="1"/>
  <c r="H7" i="17"/>
  <c r="I7" i="19" s="1"/>
  <c r="O7" i="17"/>
  <c r="Q7" i="19" s="1"/>
  <c r="R11" i="1" s="1"/>
  <c r="O6" i="17"/>
  <c r="Q6" i="19" s="1"/>
  <c r="R10" i="1" s="1"/>
  <c r="O2" i="17"/>
  <c r="Q3" i="19" s="1"/>
  <c r="O4" i="17"/>
  <c r="Q2" i="19" s="1"/>
  <c r="O3" i="17"/>
  <c r="Q4" i="19" s="1"/>
  <c r="H5" i="17"/>
  <c r="I5" i="19" s="1"/>
  <c r="O5" i="17"/>
  <c r="Q5" i="19" s="1"/>
  <c r="R9" i="1" s="1"/>
  <c r="F7" i="1"/>
  <c r="D6" i="19"/>
  <c r="J6" i="19" s="1"/>
  <c r="J35" i="18"/>
  <c r="I35" i="18" s="1"/>
  <c r="J50" i="1" s="1"/>
  <c r="U51" i="1"/>
  <c r="J33" i="18"/>
  <c r="I33" i="18" s="1"/>
  <c r="J48" i="1" s="1"/>
  <c r="J16" i="18"/>
  <c r="I16" i="18" s="1"/>
  <c r="J14" i="18"/>
  <c r="I14" i="18" s="1"/>
  <c r="D3" i="19"/>
  <c r="J3" i="19" s="1"/>
  <c r="J24" i="18"/>
  <c r="I24" i="18" s="1"/>
  <c r="J39" i="1" s="1"/>
  <c r="J26" i="18"/>
  <c r="I26" i="18" s="1"/>
  <c r="J41" i="1" s="1"/>
  <c r="J22" i="18"/>
  <c r="I22" i="18" s="1"/>
  <c r="J37" i="1" s="1"/>
  <c r="J2" i="18"/>
  <c r="I2" i="18" s="1"/>
  <c r="D4" i="19"/>
  <c r="T4" i="19" s="1"/>
  <c r="J34" i="18"/>
  <c r="I34" i="18" s="1"/>
  <c r="J49" i="1" s="1"/>
  <c r="U25" i="1"/>
  <c r="U47" i="1"/>
  <c r="J8" i="18"/>
  <c r="I8" i="18" s="1"/>
  <c r="J15" i="18"/>
  <c r="I15" i="18" s="1"/>
  <c r="J27" i="18"/>
  <c r="I27" i="18" s="1"/>
  <c r="J42" i="1" s="1"/>
  <c r="J36" i="18"/>
  <c r="I36" i="18" s="1"/>
  <c r="J51" i="1" s="1"/>
  <c r="J10" i="18"/>
  <c r="I10" i="18" s="1"/>
  <c r="J4" i="18"/>
  <c r="I4" i="18" s="1"/>
  <c r="J25" i="18"/>
  <c r="I25" i="18" s="1"/>
  <c r="J40" i="1" s="1"/>
  <c r="J7" i="18"/>
  <c r="I7" i="18" s="1"/>
  <c r="J5" i="18"/>
  <c r="I5" i="18" s="1"/>
  <c r="J6" i="18"/>
  <c r="I6" i="18" s="1"/>
  <c r="J28" i="18"/>
  <c r="I28" i="18" s="1"/>
  <c r="J43" i="1" s="1"/>
  <c r="J21" i="18"/>
  <c r="I21" i="18" s="1"/>
  <c r="J36" i="1" s="1"/>
  <c r="J18" i="18"/>
  <c r="I18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3" i="18"/>
  <c r="I3" i="18" s="1"/>
  <c r="J32" i="18"/>
  <c r="I32" i="18" s="1"/>
  <c r="J47" i="1" s="1"/>
  <c r="J12" i="18"/>
  <c r="I12" i="18" s="1"/>
  <c r="J9" i="18"/>
  <c r="I9" i="18" s="1"/>
  <c r="J20" i="18"/>
  <c r="I20" i="18" s="1"/>
  <c r="J35" i="1" s="1"/>
  <c r="J23" i="18"/>
  <c r="I23" i="18" s="1"/>
  <c r="J38" i="1" s="1"/>
  <c r="J37" i="18"/>
  <c r="I37" i="18" s="1"/>
  <c r="J52" i="1" s="1"/>
  <c r="J17" i="18"/>
  <c r="I17" i="18" s="1"/>
  <c r="J19" i="18"/>
  <c r="I19" i="18" s="1"/>
  <c r="J34" i="1" s="1"/>
  <c r="J29" i="18"/>
  <c r="I29" i="18" s="1"/>
  <c r="J44" i="1" s="1"/>
  <c r="J13" i="18"/>
  <c r="I13" i="18" s="1"/>
  <c r="J31" i="18"/>
  <c r="I31" i="18" s="1"/>
  <c r="J46" i="1" s="1"/>
  <c r="J11" i="18"/>
  <c r="I11" i="18" s="1"/>
  <c r="P11" i="1"/>
  <c r="G11" i="1"/>
  <c r="C3" i="17"/>
  <c r="H3" i="17" s="1"/>
  <c r="D5" i="19"/>
  <c r="C4" i="17"/>
  <c r="H4" i="17" s="1"/>
  <c r="D2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2" i="19"/>
  <c r="H7" i="1"/>
  <c r="H8" i="1"/>
  <c r="M7" i="1"/>
  <c r="R5" i="19"/>
  <c r="N10" i="1"/>
  <c r="N6" i="1"/>
  <c r="N7" i="1"/>
  <c r="R4" i="19"/>
  <c r="R3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18" i="1" l="1"/>
  <c r="R8" i="1"/>
  <c r="J32" i="1"/>
  <c r="J28" i="1"/>
  <c r="R7" i="1"/>
  <c r="I3" i="19"/>
  <c r="J26" i="1"/>
  <c r="J20" i="1"/>
  <c r="J25" i="1"/>
  <c r="J22" i="1"/>
  <c r="J31" i="1"/>
  <c r="J29" i="1"/>
  <c r="J23" i="1"/>
  <c r="J27" i="1"/>
  <c r="J21" i="1"/>
  <c r="J33" i="1"/>
  <c r="J30" i="1"/>
  <c r="J24" i="1"/>
  <c r="J19" i="1"/>
  <c r="R6" i="1"/>
  <c r="P2" i="17"/>
  <c r="S3" i="18"/>
  <c r="R3" i="18" s="1"/>
  <c r="S18" i="18"/>
  <c r="R18" i="18" s="1"/>
  <c r="S30" i="18"/>
  <c r="R30" i="18" s="1"/>
  <c r="R45" i="1" s="1"/>
  <c r="S34" i="18"/>
  <c r="R34" i="18" s="1"/>
  <c r="R49" i="1" s="1"/>
  <c r="S2" i="18"/>
  <c r="R2" i="18" s="1"/>
  <c r="R23" i="1" s="1"/>
  <c r="S37" i="18"/>
  <c r="R37" i="18" s="1"/>
  <c r="R52" i="1" s="1"/>
  <c r="S13" i="18"/>
  <c r="R13" i="18" s="1"/>
  <c r="S33" i="18"/>
  <c r="R33" i="18" s="1"/>
  <c r="R48" i="1" s="1"/>
  <c r="T6" i="19"/>
  <c r="S19" i="18"/>
  <c r="R19" i="18" s="1"/>
  <c r="R34" i="1" s="1"/>
  <c r="S14" i="18"/>
  <c r="R14" i="18" s="1"/>
  <c r="V52" i="1"/>
  <c r="V51" i="1"/>
  <c r="T3" i="19"/>
  <c r="V11" i="18"/>
  <c r="U11" i="18" s="1"/>
  <c r="J4" i="19"/>
  <c r="I4" i="19" s="1"/>
  <c r="V29" i="1"/>
  <c r="V4" i="18"/>
  <c r="U4" i="18" s="1"/>
  <c r="V35" i="18"/>
  <c r="U35" i="18" s="1"/>
  <c r="T50" i="1" s="1"/>
  <c r="V15" i="18"/>
  <c r="U15" i="18" s="1"/>
  <c r="V40" i="1"/>
  <c r="V26" i="1"/>
  <c r="V48" i="1"/>
  <c r="S7" i="18"/>
  <c r="R7" i="18" s="1"/>
  <c r="R24" i="1" s="1"/>
  <c r="S26" i="18"/>
  <c r="R26" i="18" s="1"/>
  <c r="R41" i="1" s="1"/>
  <c r="O45" i="17"/>
  <c r="V20" i="18"/>
  <c r="U20" i="18" s="1"/>
  <c r="T35" i="1" s="1"/>
  <c r="V47" i="1"/>
  <c r="V17" i="18"/>
  <c r="U17" i="18" s="1"/>
  <c r="V36" i="18"/>
  <c r="U36" i="18" s="1"/>
  <c r="T51" i="1" s="1"/>
  <c r="V6" i="18"/>
  <c r="U6" i="18" s="1"/>
  <c r="V22" i="18"/>
  <c r="U22" i="18" s="1"/>
  <c r="T37" i="1" s="1"/>
  <c r="V46" i="1"/>
  <c r="V28" i="18"/>
  <c r="U28" i="18" s="1"/>
  <c r="T43" i="1" s="1"/>
  <c r="V21" i="18"/>
  <c r="U21" i="18" s="1"/>
  <c r="T36" i="1" s="1"/>
  <c r="V10" i="18"/>
  <c r="U10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23" i="18"/>
  <c r="U23" i="18" s="1"/>
  <c r="T38" i="1" s="1"/>
  <c r="V29" i="18"/>
  <c r="U29" i="18" s="1"/>
  <c r="T44" i="1" s="1"/>
  <c r="V9" i="18"/>
  <c r="U9" i="18" s="1"/>
  <c r="V8" i="18"/>
  <c r="U8" i="18" s="1"/>
  <c r="V24" i="18"/>
  <c r="U24" i="18" s="1"/>
  <c r="T39" i="1" s="1"/>
  <c r="V25" i="18"/>
  <c r="U25" i="18" s="1"/>
  <c r="T40" i="1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S5" i="19" s="1"/>
  <c r="P6" i="17"/>
  <c r="S6" i="19" s="1"/>
  <c r="P7" i="17"/>
  <c r="P3" i="17"/>
  <c r="S4" i="19" s="1"/>
  <c r="M13" i="1"/>
  <c r="H13" i="1"/>
  <c r="N13" i="1"/>
  <c r="E6" i="1"/>
  <c r="K6" i="1" s="1"/>
  <c r="J2" i="19"/>
  <c r="I2" i="19" s="1"/>
  <c r="T2" i="19"/>
  <c r="E7" i="1"/>
  <c r="K7" i="1" s="1"/>
  <c r="T5" i="19"/>
  <c r="E8" i="1"/>
  <c r="K8" i="1" s="1"/>
  <c r="J5" i="19"/>
  <c r="J7" i="19"/>
  <c r="T7" i="19"/>
  <c r="J10" i="1"/>
  <c r="P9" i="17"/>
  <c r="V7" i="18" s="1"/>
  <c r="U7" i="18" s="1"/>
  <c r="P4" i="17"/>
  <c r="V5" i="18" l="1"/>
  <c r="U5" i="18" s="1"/>
  <c r="R20" i="1"/>
  <c r="V12" i="18"/>
  <c r="U12" i="18" s="1"/>
  <c r="R30" i="1"/>
  <c r="R32" i="1"/>
  <c r="V16" i="18"/>
  <c r="U16" i="18" s="1"/>
  <c r="R31" i="1"/>
  <c r="J54" i="1"/>
  <c r="R17" i="1"/>
  <c r="R26" i="1"/>
  <c r="T18" i="1"/>
  <c r="T19" i="1"/>
  <c r="R21" i="1"/>
  <c r="R28" i="1"/>
  <c r="R27" i="1"/>
  <c r="R18" i="1"/>
  <c r="R33" i="1"/>
  <c r="R25" i="1"/>
  <c r="R22" i="1"/>
  <c r="R29" i="1"/>
  <c r="J7" i="1"/>
  <c r="S3" i="19"/>
  <c r="S2" i="19"/>
  <c r="S7" i="19"/>
  <c r="T11" i="1" s="1"/>
  <c r="V3" i="18"/>
  <c r="U3" i="18" s="1"/>
  <c r="T24" i="1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13" i="18"/>
  <c r="U13" i="18" s="1"/>
  <c r="T10" i="1"/>
  <c r="V14" i="18"/>
  <c r="U14" i="18" s="1"/>
  <c r="T30" i="1" s="1"/>
  <c r="V2" i="18"/>
  <c r="U2" i="18" s="1"/>
  <c r="T23" i="1" s="1"/>
  <c r="V19" i="18"/>
  <c r="U19" i="18" s="1"/>
  <c r="T34" i="1" s="1"/>
  <c r="V27" i="18"/>
  <c r="U27" i="18" s="1"/>
  <c r="T42" i="1" s="1"/>
  <c r="V31" i="18"/>
  <c r="U31" i="18" s="1"/>
  <c r="T46" i="1" s="1"/>
  <c r="V18" i="18"/>
  <c r="U18" i="18" s="1"/>
  <c r="T26" i="1" s="1"/>
  <c r="U9" i="1"/>
  <c r="V26" i="18"/>
  <c r="U26" i="18" s="1"/>
  <c r="T41" i="1" s="1"/>
  <c r="P45" i="17"/>
  <c r="K13" i="1"/>
  <c r="U10" i="1"/>
  <c r="U7" i="1"/>
  <c r="U11" i="1"/>
  <c r="U8" i="1"/>
  <c r="U6" i="1"/>
  <c r="S13" i="1"/>
  <c r="T9" i="1"/>
  <c r="J9" i="1"/>
  <c r="J8" i="1"/>
  <c r="J11" i="1"/>
  <c r="E13" i="1"/>
  <c r="T27" i="1" l="1"/>
  <c r="T32" i="1"/>
  <c r="T20" i="1"/>
  <c r="T31" i="1"/>
  <c r="T21" i="1"/>
  <c r="T22" i="1"/>
  <c r="T33" i="1"/>
  <c r="R54" i="1"/>
  <c r="T8" i="1"/>
  <c r="T29" i="1"/>
  <c r="T25" i="1"/>
  <c r="T28" i="1"/>
  <c r="T7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<sst xmlns="http://schemas.openxmlformats.org/spreadsheetml/2006/main" count="673" uniqueCount="144">
  <si>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</si>
  <si>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</si>
  <si>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</si>
  <si>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</si>
  <si>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</si>
  <si>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</si>
  <si>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</si>
  <si>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</si>
  <si>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</si>
  <si>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</si>
  <si>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</si>
  <si>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</si>
  <si>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</si>
  <si>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</si>
  <si>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</si>
  <si>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</si>
  <si>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</si>
  <si>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</si>
  <si>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</si>
  <si>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</si>
  <si>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</si>
  <si>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</si>
  <si>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</si>
  <si>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</si>
  <si>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</si>
  <si>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</si>
  <si>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</si>
  <si>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</si>
  <si>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</si>
  <si>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</si>
  <si>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</si>
  <si>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</si>
  <si>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</si>
  <si>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</si>
  <si>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</si>
  <si>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</si>
  <si>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</si>
  <si>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</si>
  <si>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</si>
  <si>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</si>
  <si>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</si>
  <si>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</si>
  <si>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</si>
  <si>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</si>
  <si>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</si>
  <si>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</si>
  <si>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</si>
  <si>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</si>
  <si>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</si>
  <si>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</si>
  <si>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</si>
  <si>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12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</si>
  <si>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</si>
  <si>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</si>
  <si>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</si>
  <si>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</si>
  <si>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</si>
  <si>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</si>
  <si>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</si>
  <si>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</si>
  <si>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</si>
  <si>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</si>
  <si>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</si>
  <si>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</si>
  <si>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</si>
  <si>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</si>
  <si>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</si>
  <si>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</si>
  <si>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</si>
  <si>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</si>
  <si>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</si>
  <si>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</si>
  <si>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</si>
  <si>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IV</t>
  </si>
  <si>
    <t>Verein V</t>
  </si>
  <si>
    <t>Verein VI</t>
  </si>
  <si>
    <t>Schütze 4</t>
  </si>
  <si>
    <t>Schütze 19</t>
  </si>
  <si>
    <t>Schütze 20</t>
  </si>
  <si>
    <t>Schütze 21</t>
  </si>
  <si>
    <t>Schütze 22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</si>
  <si>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</si>
  <si>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</si>
  <si>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</si>
  <si>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</si>
  <si>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</si>
  <si>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</si>
  <si>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</si>
  <si>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</si>
  <si>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</si>
  <si>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</si>
  <si>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</si>
  <si>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</si>
  <si>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</si>
  <si>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</si>
  <si>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03.09.</t>
  </si>
  <si>
    <t>17.09.</t>
  </si>
  <si>
    <t>01.10.</t>
  </si>
  <si>
    <t>15.10.</t>
  </si>
  <si>
    <t>29.10.</t>
  </si>
  <si>
    <t>19.11.</t>
  </si>
  <si>
    <t>Sögel</t>
  </si>
  <si>
    <t xml:space="preserve">Eisten </t>
  </si>
  <si>
    <t>Werlte</t>
  </si>
  <si>
    <t>Eisten</t>
  </si>
  <si>
    <t>Dick van der Lugt</t>
  </si>
  <si>
    <t>Barnowski Paul</t>
  </si>
  <si>
    <t>Bode Hans</t>
  </si>
  <si>
    <t>van der Lugt Dirk Jan</t>
  </si>
  <si>
    <t>Baalmann Werner</t>
  </si>
  <si>
    <t>Büter Wilhelm</t>
  </si>
  <si>
    <t>Gerdes Hans-Jürgen</t>
  </si>
  <si>
    <t>Schute Helmut</t>
  </si>
  <si>
    <t>Ostermann Franz</t>
  </si>
  <si>
    <t>Broermann Carl</t>
  </si>
  <si>
    <t>Niermann Hans</t>
  </si>
  <si>
    <t>Rolfes Bernhard</t>
  </si>
  <si>
    <t>Staggenborg Hans</t>
  </si>
  <si>
    <t>Abeln Bernhard</t>
  </si>
  <si>
    <t>x</t>
  </si>
  <si>
    <t>Bü / Ba</t>
  </si>
  <si>
    <t>654-405</t>
  </si>
  <si>
    <t>22.11.1944</t>
  </si>
  <si>
    <t>20.07.1946</t>
  </si>
  <si>
    <t>11.05.1945</t>
  </si>
  <si>
    <t>07.06.1953</t>
  </si>
  <si>
    <t>12.06.1952</t>
  </si>
  <si>
    <t>02.04.1952</t>
  </si>
  <si>
    <t>15.05.1957</t>
  </si>
  <si>
    <t>03.06.1942</t>
  </si>
  <si>
    <t>03.07.1950</t>
  </si>
  <si>
    <t>07.07.1946</t>
  </si>
  <si>
    <t>08.07.1959</t>
  </si>
  <si>
    <t>Carl Broemann</t>
  </si>
  <si>
    <t xml:space="preserve"> </t>
  </si>
  <si>
    <t>Bü /Ba</t>
  </si>
  <si>
    <t>405 // 654</t>
  </si>
  <si>
    <t>654 / 405</t>
  </si>
  <si>
    <t>14.01.</t>
  </si>
  <si>
    <t>28.01.</t>
  </si>
  <si>
    <t>11.02.</t>
  </si>
  <si>
    <t>25.02.</t>
  </si>
  <si>
    <t>10.03.</t>
  </si>
  <si>
    <t>07.04.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</si>
</sst>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18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4" fontId="22" fillId="4" borderId="4" xfId="0" applyNumberFormat="1" applyFont="1" applyFill="1" applyBorder="1" applyAlignment="1">
      <alignment horizontal="center"/>
    </xf>
    <xf numFmtId="0" fontId="22" fillId="4" borderId="4" xfId="0" applyFont="1" applyFill="1" applyBorder="1" applyAlignment="1">
      <alignment horizontal="center" vertical="center"/>
    </xf>
    <xf numFmtId="165" fontId="22" fillId="4" borderId="4" xfId="0" applyNumberFormat="1" applyFont="1" applyFill="1" applyBorder="1" applyAlignment="1">
      <alignment horizont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9">
    <cellStyle name="Komma" xfId="1" builtinId="3"/>
    <cellStyle name="Komma 2" xfId="2" xr:uid="{00000000-0005-0000-0000-00002F000000}"/>
    <cellStyle name="Komma 2 2" xfId="4" xr:uid="{207EC614-61A6-40CC-9020-624293C58B63}"/>
    <cellStyle name="Komma 2 2 2" xfId="8" xr:uid="{00000000-0005-0000-0000-000002000000}"/>
    <cellStyle name="Komma 2 3" xfId="6" xr:uid="{00000000-0005-0000-0000-000001000000}"/>
    <cellStyle name="Komma 3" xfId="3" xr:uid="{64F0EEBF-4EB8-4B3E-BD25-5014F4FB320F}"/>
    <cellStyle name="Komma 3 2" xfId="7" xr:uid="{00000000-0005-0000-0000-000003000000}"/>
    <cellStyle name="Komma 4" xfId="5" xr:uid="{00000000-0005-0000-0000-000032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Q3" sqref="Q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1" t="s">
        <v>27</v>
      </c>
      <c r="L1" s="161"/>
      <c r="M1" s="160" t="s">
        <v>17</v>
      </c>
      <c r="N1" s="160"/>
      <c r="O1" s="160"/>
      <c r="P1" s="159" t="s">
        <v>15</v>
      </c>
      <c r="Q1" s="159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95</v>
      </c>
      <c r="E3" s="116" t="s">
        <v>96</v>
      </c>
      <c r="F3" s="116" t="s">
        <v>97</v>
      </c>
      <c r="G3" s="116" t="s">
        <v>98</v>
      </c>
      <c r="H3" s="116" t="s">
        <v>99</v>
      </c>
      <c r="I3" s="116" t="s">
        <v>100</v>
      </c>
      <c r="J3" s="162" t="s">
        <v>1</v>
      </c>
      <c r="K3" s="162"/>
      <c r="L3" s="116" t="s">
        <v>138</v>
      </c>
      <c r="M3" s="116" t="s">
        <v>139</v>
      </c>
      <c r="N3" s="116" t="s">
        <v>140</v>
      </c>
      <c r="O3" s="116" t="s">
        <v>141</v>
      </c>
      <c r="P3" s="116" t="s">
        <v>142</v>
      </c>
      <c r="Q3" s="116" t="s">
        <v>143</v>
      </c>
      <c r="R3" s="163" t="s">
        <v>3</v>
      </c>
      <c r="S3" s="163"/>
      <c r="T3" s="163" t="s">
        <v>5</v>
      </c>
      <c r="U3" s="163"/>
    </row>
    <row r="4" spans="1:22" s="21" customFormat="1" ht="34.5" customHeight="1" x14ac:dyDescent="0.3">
      <c r="A4" s="29" t="s">
        <v>2</v>
      </c>
      <c r="B4" s="164" t="s">
        <v>47</v>
      </c>
      <c r="C4" s="165"/>
      <c r="D4" s="30" t="s">
        <v>101</v>
      </c>
      <c r="E4" s="30" t="s">
        <v>102</v>
      </c>
      <c r="F4" s="30" t="s">
        <v>103</v>
      </c>
      <c r="G4" s="30" t="s">
        <v>101</v>
      </c>
      <c r="H4" s="30" t="s">
        <v>104</v>
      </c>
      <c r="I4" s="30" t="s">
        <v>103</v>
      </c>
      <c r="J4" s="29" t="s">
        <v>0</v>
      </c>
      <c r="K4" s="31" t="s">
        <v>4</v>
      </c>
      <c r="L4" s="30" t="str">
        <f t="shared" ref="L4:Q4" si="0">D4</f>
        <v>Sögel</v>
      </c>
      <c r="M4" s="30" t="str">
        <f t="shared" si="0"/>
        <v xml:space="preserve">Eisten </v>
      </c>
      <c r="N4" s="30" t="str">
        <f t="shared" si="0"/>
        <v>Werlte</v>
      </c>
      <c r="O4" s="30" t="str">
        <f t="shared" si="0"/>
        <v>Sögel</v>
      </c>
      <c r="P4" s="30" t="str">
        <f t="shared" si="0"/>
        <v>Eisten</v>
      </c>
      <c r="Q4" s="30" t="str">
        <f t="shared" si="0"/>
        <v>Werlte</v>
      </c>
      <c r="R4" s="32" t="s">
        <v>0</v>
      </c>
      <c r="S4" s="29" t="s">
        <v>4</v>
      </c>
      <c r="T4" s="31" t="s">
        <v>0</v>
      </c>
      <c r="U4" s="29" t="s">
        <v>6</v>
      </c>
      <c r="V4" s="157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7"/>
    </row>
    <row r="6" spans="1:22" ht="20.25" customHeight="1" x14ac:dyDescent="0.3">
      <c r="A6" s="35">
        <v>1</v>
      </c>
      <c r="B6" s="166" t="str">
        <f>'Übersicht Gruppen'!B2</f>
        <v>Eisten</v>
      </c>
      <c r="C6" s="167"/>
      <c r="D6" s="36">
        <f>'Übersicht Gruppen'!C2</f>
        <v>620.1</v>
      </c>
      <c r="E6" s="36">
        <f>'Übersicht Gruppen'!D2</f>
        <v>621</v>
      </c>
      <c r="F6" s="36">
        <f>'Übersicht Gruppen'!E2</f>
        <v>615</v>
      </c>
      <c r="G6" s="36">
        <f>'Übersicht Gruppen'!F2</f>
        <v>623</v>
      </c>
      <c r="H6" s="36">
        <f>'Übersicht Gruppen'!G2</f>
        <v>620.9</v>
      </c>
      <c r="I6" s="36">
        <f>'Übersicht Gruppen'!H2</f>
        <v>620.6</v>
      </c>
      <c r="J6" s="37">
        <f>'Übersicht Gruppen'!I2</f>
        <v>620.1</v>
      </c>
      <c r="K6" s="38">
        <f t="shared" ref="K6:K11" si="1">SUM(D6:I6)</f>
        <v>3720.6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620.1</v>
      </c>
      <c r="U6" s="38">
        <f>SUM(S6+K6)</f>
        <v>3720.6</v>
      </c>
      <c r="V6" s="158"/>
    </row>
    <row r="7" spans="1:22" ht="20.25" customHeight="1" x14ac:dyDescent="0.3">
      <c r="A7" s="39">
        <v>2</v>
      </c>
      <c r="B7" s="168" t="str">
        <f>'Übersicht Gruppen'!B3</f>
        <v>Werlte</v>
      </c>
      <c r="C7" s="169"/>
      <c r="D7" s="40">
        <f>'Übersicht Gruppen'!C3</f>
        <v>591.9</v>
      </c>
      <c r="E7" s="40">
        <f>'Übersicht Gruppen'!D3</f>
        <v>608.4</v>
      </c>
      <c r="F7" s="40">
        <f>'Übersicht Gruppen'!E3</f>
        <v>613.6</v>
      </c>
      <c r="G7" s="40">
        <f>'Übersicht Gruppen'!F3</f>
        <v>611.5</v>
      </c>
      <c r="H7" s="40">
        <f>'Übersicht Gruppen'!G3</f>
        <v>601.70000000000005</v>
      </c>
      <c r="I7" s="40">
        <f>'Übersicht Gruppen'!H3</f>
        <v>605.29999999999995</v>
      </c>
      <c r="J7" s="41">
        <f>'Übersicht Gruppen'!I3</f>
        <v>605.40000000000009</v>
      </c>
      <c r="K7" s="42">
        <f t="shared" si="1"/>
        <v>3632.4000000000005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605.40000000000009</v>
      </c>
      <c r="U7" s="42">
        <f t="shared" ref="U7:U11" si="3">SUM(S7+K7)</f>
        <v>3632.4000000000005</v>
      </c>
      <c r="V7" s="42">
        <f>(U6-U7)*-1</f>
        <v>-88.199999999999363</v>
      </c>
    </row>
    <row r="8" spans="1:22" ht="20.25" customHeight="1" x14ac:dyDescent="0.3">
      <c r="A8" s="43">
        <v>3</v>
      </c>
      <c r="B8" s="166" t="str">
        <f>'Übersicht Gruppen'!B4</f>
        <v>Sögel</v>
      </c>
      <c r="C8" s="167"/>
      <c r="D8" s="36">
        <f>'Übersicht Gruppen'!C4</f>
        <v>395.8</v>
      </c>
      <c r="E8" s="36">
        <f>'Übersicht Gruppen'!D4</f>
        <v>407.6</v>
      </c>
      <c r="F8" s="36">
        <f>'Übersicht Gruppen'!E4</f>
        <v>190.5</v>
      </c>
      <c r="G8" s="36">
        <f>'Übersicht Gruppen'!F4</f>
        <v>190.2</v>
      </c>
      <c r="H8" s="36">
        <f>'Übersicht Gruppen'!G4</f>
        <v>189.3</v>
      </c>
      <c r="I8" s="36">
        <f>'Übersicht Gruppen'!H4</f>
        <v>187.5</v>
      </c>
      <c r="J8" s="37">
        <f>'Übersicht Gruppen'!I4</f>
        <v>260.15000000000003</v>
      </c>
      <c r="K8" s="38">
        <f t="shared" si="1"/>
        <v>1560.9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260.15000000000003</v>
      </c>
      <c r="U8" s="38">
        <f t="shared" si="3"/>
        <v>1560.9</v>
      </c>
      <c r="V8" s="38">
        <f t="shared" ref="V8:V11" si="4">(U7-U8)*-1</f>
        <v>-2071.5000000000005</v>
      </c>
    </row>
    <row r="9" spans="1:22" ht="20.25" customHeight="1" x14ac:dyDescent="0.3">
      <c r="A9" s="29">
        <v>4</v>
      </c>
      <c r="B9" s="168" t="str">
        <f>'Übersicht Gruppen'!B5</f>
        <v>Verein IV</v>
      </c>
      <c r="C9" s="169"/>
      <c r="D9" s="40">
        <f>'Übersicht Gruppen'!C5</f>
        <v>0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0</v>
      </c>
      <c r="K9" s="42">
        <f t="shared" si="1"/>
        <v>0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0</v>
      </c>
      <c r="U9" s="42">
        <f t="shared" si="3"/>
        <v>0</v>
      </c>
      <c r="V9" s="42">
        <f t="shared" si="4"/>
        <v>-1560.9</v>
      </c>
    </row>
    <row r="10" spans="1:22" ht="20.25" customHeight="1" x14ac:dyDescent="0.3">
      <c r="A10" s="44">
        <v>5</v>
      </c>
      <c r="B10" s="166" t="str">
        <f>'Übersicht Gruppen'!B6</f>
        <v>Verein V</v>
      </c>
      <c r="C10" s="167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1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0</v>
      </c>
      <c r="U10" s="38">
        <f t="shared" si="3"/>
        <v>0</v>
      </c>
      <c r="V10" s="38">
        <f t="shared" si="4"/>
        <v>0</v>
      </c>
    </row>
    <row r="11" spans="1:22" ht="20.25" customHeight="1" x14ac:dyDescent="0.3">
      <c r="A11" s="45">
        <v>6</v>
      </c>
      <c r="B11" s="168" t="str">
        <f>'Übersicht Gruppen'!B7</f>
        <v>Verein VI</v>
      </c>
      <c r="C11" s="169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0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267.96666666666664</v>
      </c>
      <c r="E13" s="36">
        <f t="shared" ref="E13:U13" si="5">AVERAGE(E6:E11)</f>
        <v>272.83333333333331</v>
      </c>
      <c r="F13" s="36">
        <f t="shared" si="5"/>
        <v>236.51666666666665</v>
      </c>
      <c r="G13" s="36">
        <f t="shared" si="5"/>
        <v>237.45000000000002</v>
      </c>
      <c r="H13" s="36">
        <f t="shared" si="5"/>
        <v>235.31666666666663</v>
      </c>
      <c r="I13" s="36">
        <f t="shared" si="5"/>
        <v>235.56666666666669</v>
      </c>
      <c r="J13" s="37">
        <f t="shared" si="5"/>
        <v>247.60833333333335</v>
      </c>
      <c r="K13" s="38">
        <f>SUM(K6:K11)/6</f>
        <v>1485.6499999999999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247.60833333333335</v>
      </c>
      <c r="U13" s="38">
        <f t="shared" si="5"/>
        <v>1485.6499999999999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63" t="s">
        <v>1</v>
      </c>
      <c r="K15" s="163"/>
      <c r="L15" s="46"/>
      <c r="M15" s="46"/>
      <c r="N15" s="46"/>
      <c r="O15" s="46"/>
      <c r="P15" s="46"/>
      <c r="Q15" s="46"/>
      <c r="R15" s="163" t="s">
        <v>3</v>
      </c>
      <c r="S15" s="163"/>
      <c r="T15" s="163" t="s">
        <v>5</v>
      </c>
      <c r="U15" s="163"/>
      <c r="V15" s="157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7"/>
    </row>
    <row r="17" spans="1:22" s="51" customFormat="1" ht="18" customHeight="1" x14ac:dyDescent="0.3">
      <c r="A17" s="50">
        <v>1</v>
      </c>
      <c r="B17" s="54" t="str">
        <f>'Übersicht Schützen'!A2</f>
        <v>Baalmann Werner</v>
      </c>
      <c r="C17" s="91" t="str">
        <f>'Übersicht Schützen'!B2</f>
        <v>Eisten</v>
      </c>
      <c r="D17" s="55">
        <f>'Übersicht Schützen'!C2</f>
        <v>206.5</v>
      </c>
      <c r="E17" s="38">
        <f>'Übersicht Schützen'!D2</f>
        <v>208.9</v>
      </c>
      <c r="F17" s="38">
        <f>'Übersicht Schützen'!E2</f>
        <v>207.2</v>
      </c>
      <c r="G17" s="38">
        <f>'Übersicht Schützen'!F2</f>
        <v>207.4</v>
      </c>
      <c r="H17" s="38">
        <f>'Übersicht Schützen'!G2</f>
        <v>208.5</v>
      </c>
      <c r="I17" s="38">
        <f>'Übersicht Schützen'!H2</f>
        <v>207.6</v>
      </c>
      <c r="J17" s="56">
        <f>'Übersicht Schützen'!I2</f>
        <v>207.68333333333331</v>
      </c>
      <c r="K17" s="38">
        <f>SUM(D17:I17)</f>
        <v>1246.0999999999999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207.68333333333331</v>
      </c>
      <c r="U17" s="38">
        <f>SUM(K17+S17)</f>
        <v>1246.0999999999999</v>
      </c>
      <c r="V17" s="158"/>
    </row>
    <row r="18" spans="1:22" s="51" customFormat="1" ht="18" customHeight="1" x14ac:dyDescent="0.3">
      <c r="A18" s="29">
        <v>2</v>
      </c>
      <c r="B18" s="57" t="str">
        <f>'Übersicht Schützen'!A3</f>
        <v>Ostermann Franz</v>
      </c>
      <c r="C18" s="92" t="str">
        <f>'Übersicht Schützen'!B3</f>
        <v>Eisten</v>
      </c>
      <c r="D18" s="58">
        <f>'Übersicht Schützen'!C3</f>
        <v>207.2</v>
      </c>
      <c r="E18" s="42">
        <f>'Übersicht Schützen'!D3</f>
        <v>205.6</v>
      </c>
      <c r="F18" s="42">
        <f>'Übersicht Schützen'!E3</f>
        <v>204</v>
      </c>
      <c r="G18" s="42">
        <f>'Übersicht Schützen'!F3</f>
        <v>207.3</v>
      </c>
      <c r="H18" s="42">
        <f>'Übersicht Schützen'!G3</f>
        <v>206</v>
      </c>
      <c r="I18" s="42">
        <f>'Übersicht Schützen'!H3</f>
        <v>206</v>
      </c>
      <c r="J18" s="59">
        <f>'Übersicht Schützen'!I3</f>
        <v>206.01666666666665</v>
      </c>
      <c r="K18" s="42">
        <f>SUM(D18:I18)</f>
        <v>1236.0999999999999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206.01666666666665</v>
      </c>
      <c r="U18" s="42">
        <f t="shared" ref="U18:U52" si="7">SUM(K18+S18)</f>
        <v>1236.0999999999999</v>
      </c>
      <c r="V18" s="42">
        <f>(U17-U18)*-1</f>
        <v>-10</v>
      </c>
    </row>
    <row r="19" spans="1:22" s="51" customFormat="1" ht="18" customHeight="1" x14ac:dyDescent="0.3">
      <c r="A19" s="50">
        <v>3</v>
      </c>
      <c r="B19" s="54" t="str">
        <f>'Übersicht Schützen'!A4</f>
        <v>Büter Wilhelm</v>
      </c>
      <c r="C19" s="91" t="str">
        <f>'Übersicht Schützen'!B4</f>
        <v>Eisten</v>
      </c>
      <c r="D19" s="55">
        <f>'Übersicht Schützen'!C4</f>
        <v>206.4</v>
      </c>
      <c r="E19" s="38">
        <f>'Übersicht Schützen'!D4</f>
        <v>203.4</v>
      </c>
      <c r="F19" s="38">
        <f>'Übersicht Schützen'!E4</f>
        <v>203.8</v>
      </c>
      <c r="G19" s="38">
        <f>'Übersicht Schützen'!F4</f>
        <v>208.3</v>
      </c>
      <c r="H19" s="38">
        <f>'Übersicht Schützen'!G4</f>
        <v>205.3</v>
      </c>
      <c r="I19" s="38">
        <f>'Übersicht Schützen'!H4</f>
        <v>207</v>
      </c>
      <c r="J19" s="56">
        <f>'Übersicht Schützen'!I4</f>
        <v>205.70000000000002</v>
      </c>
      <c r="K19" s="38">
        <f t="shared" ref="K19:K52" si="8">SUM(D19:I19)</f>
        <v>1234.2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205.70000000000002</v>
      </c>
      <c r="U19" s="38">
        <f t="shared" si="7"/>
        <v>1234.2</v>
      </c>
      <c r="V19" s="38">
        <f t="shared" ref="V19:V46" si="9">(U18-U19)*-1</f>
        <v>-1.8999999999998636</v>
      </c>
    </row>
    <row r="20" spans="1:22" s="51" customFormat="1" ht="18" customHeight="1" x14ac:dyDescent="0.3">
      <c r="A20" s="52">
        <v>4</v>
      </c>
      <c r="B20" s="57" t="str">
        <f>'Übersicht Schützen'!A5</f>
        <v>Schute Helmut</v>
      </c>
      <c r="C20" s="92" t="str">
        <f>'Übersicht Schützen'!B5</f>
        <v>Eisten</v>
      </c>
      <c r="D20" s="58">
        <f>'Übersicht Schützen'!C5</f>
        <v>202.3</v>
      </c>
      <c r="E20" s="42">
        <f>'Übersicht Schützen'!D5</f>
        <v>206.5</v>
      </c>
      <c r="F20" s="42">
        <f>'Übersicht Schützen'!E5</f>
        <v>201.1</v>
      </c>
      <c r="G20" s="42">
        <f>'Übersicht Schützen'!F5</f>
        <v>204.4</v>
      </c>
      <c r="H20" s="42">
        <f>'Übersicht Schützen'!G5</f>
        <v>206.4</v>
      </c>
      <c r="I20" s="42">
        <f>'Übersicht Schützen'!H5</f>
        <v>206</v>
      </c>
      <c r="J20" s="59">
        <f>'Übersicht Schützen'!I5</f>
        <v>204.44999999999996</v>
      </c>
      <c r="K20" s="42">
        <f t="shared" si="8"/>
        <v>1226.6999999999998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204.44999999999996</v>
      </c>
      <c r="U20" s="42">
        <f t="shared" si="7"/>
        <v>1226.6999999999998</v>
      </c>
      <c r="V20" s="42">
        <f t="shared" si="9"/>
        <v>-7.5000000000002274</v>
      </c>
    </row>
    <row r="21" spans="1:22" s="51" customFormat="1" ht="18" customHeight="1" x14ac:dyDescent="0.3">
      <c r="A21" s="43">
        <v>5</v>
      </c>
      <c r="B21" s="54" t="str">
        <f>'Übersicht Schützen'!A6</f>
        <v>Broermann Carl</v>
      </c>
      <c r="C21" s="91" t="str">
        <f>'Übersicht Schützen'!B6</f>
        <v>Werlte</v>
      </c>
      <c r="D21" s="55">
        <f>'Übersicht Schützen'!C6</f>
        <v>205.7</v>
      </c>
      <c r="E21" s="38">
        <f>'Übersicht Schützen'!D6</f>
        <v>202.8</v>
      </c>
      <c r="F21" s="38">
        <f>'Übersicht Schützen'!E6</f>
        <v>204.2</v>
      </c>
      <c r="G21" s="38">
        <f>'Übersicht Schützen'!F6</f>
        <v>205.1</v>
      </c>
      <c r="H21" s="38">
        <f>'Übersicht Schützen'!G6</f>
        <v>201.6</v>
      </c>
      <c r="I21" s="38">
        <f>'Übersicht Schützen'!H6</f>
        <v>203.8</v>
      </c>
      <c r="J21" s="56">
        <f>'Übersicht Schützen'!I6</f>
        <v>203.86666666666667</v>
      </c>
      <c r="K21" s="38">
        <f t="shared" si="8"/>
        <v>1223.2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203.86666666666667</v>
      </c>
      <c r="U21" s="38">
        <f t="shared" si="7"/>
        <v>1223.2</v>
      </c>
      <c r="V21" s="38">
        <f t="shared" si="9"/>
        <v>-3.4999999999997726</v>
      </c>
    </row>
    <row r="22" spans="1:22" s="51" customFormat="1" ht="18" customHeight="1" x14ac:dyDescent="0.3">
      <c r="A22" s="29">
        <v>6</v>
      </c>
      <c r="B22" s="57" t="str">
        <f>'Übersicht Schützen'!A7</f>
        <v>Staggenborg Hans</v>
      </c>
      <c r="C22" s="92" t="str">
        <f>'Übersicht Schützen'!B7</f>
        <v>Werlte</v>
      </c>
      <c r="D22" s="58">
        <f>'Übersicht Schützen'!C7</f>
        <v>201</v>
      </c>
      <c r="E22" s="42">
        <f>'Übersicht Schützen'!D7</f>
        <v>203.1</v>
      </c>
      <c r="F22" s="42">
        <f>'Übersicht Schützen'!E7</f>
        <v>202.9</v>
      </c>
      <c r="G22" s="42">
        <f>'Übersicht Schützen'!F7</f>
        <v>203.4</v>
      </c>
      <c r="H22" s="42">
        <f>'Übersicht Schützen'!G7</f>
        <v>201.9</v>
      </c>
      <c r="I22" s="42">
        <f>'Übersicht Schützen'!H7</f>
        <v>201.5</v>
      </c>
      <c r="J22" s="59">
        <f>'Übersicht Schützen'!I7</f>
        <v>202.29999999999998</v>
      </c>
      <c r="K22" s="42">
        <f t="shared" si="8"/>
        <v>1213.8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202.29999999999998</v>
      </c>
      <c r="U22" s="42">
        <f t="shared" si="7"/>
        <v>1213.8</v>
      </c>
      <c r="V22" s="42">
        <f t="shared" si="9"/>
        <v>-9.4000000000000909</v>
      </c>
    </row>
    <row r="23" spans="1:22" s="51" customFormat="1" ht="18" customHeight="1" x14ac:dyDescent="0.3">
      <c r="A23" s="50">
        <v>7</v>
      </c>
      <c r="B23" s="54" t="str">
        <f>'Übersicht Schützen'!A8</f>
        <v>Abeln Bernhard</v>
      </c>
      <c r="C23" s="91" t="str">
        <f>'Übersicht Schützen'!B8</f>
        <v>Werlte</v>
      </c>
      <c r="D23" s="55">
        <f>'Übersicht Schützen'!C8</f>
        <v>185.2</v>
      </c>
      <c r="E23" s="38">
        <f>'Übersicht Schützen'!D8</f>
        <v>202.5</v>
      </c>
      <c r="F23" s="38">
        <f>'Übersicht Schützen'!E8</f>
        <v>206.5</v>
      </c>
      <c r="G23" s="38">
        <f>'Übersicht Schützen'!F8</f>
        <v>203</v>
      </c>
      <c r="H23" s="38">
        <f>'Übersicht Schützen'!G8</f>
        <v>198.2</v>
      </c>
      <c r="I23" s="38">
        <f>'Übersicht Schützen'!H8</f>
        <v>200</v>
      </c>
      <c r="J23" s="56">
        <f>'Übersicht Schützen'!I8</f>
        <v>199.23333333333335</v>
      </c>
      <c r="K23" s="38">
        <f t="shared" si="8"/>
        <v>1195.4000000000001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199.23333333333335</v>
      </c>
      <c r="U23" s="38">
        <f t="shared" si="7"/>
        <v>1195.4000000000001</v>
      </c>
      <c r="V23" s="38">
        <f t="shared" si="9"/>
        <v>-18.399999999999864</v>
      </c>
    </row>
    <row r="24" spans="1:22" s="51" customFormat="1" ht="18" customHeight="1" x14ac:dyDescent="0.3">
      <c r="A24" s="29">
        <v>8</v>
      </c>
      <c r="B24" s="57" t="str">
        <f>'Übersicht Schützen'!A9</f>
        <v>Bode Hans</v>
      </c>
      <c r="C24" s="92" t="str">
        <f>'Übersicht Schützen'!B9</f>
        <v>Sögel</v>
      </c>
      <c r="D24" s="58">
        <f>'Übersicht Schützen'!C9</f>
        <v>185.8</v>
      </c>
      <c r="E24" s="42">
        <f>'Übersicht Schützen'!D9</f>
        <v>198.9</v>
      </c>
      <c r="F24" s="42">
        <f>'Übersicht Schützen'!E9</f>
        <v>190.5</v>
      </c>
      <c r="G24" s="42">
        <f>'Übersicht Schützen'!F9</f>
        <v>190.2</v>
      </c>
      <c r="H24" s="42">
        <f>'Übersicht Schützen'!G9</f>
        <v>189.3</v>
      </c>
      <c r="I24" s="42">
        <f>'Übersicht Schützen'!H9</f>
        <v>187.5</v>
      </c>
      <c r="J24" s="59">
        <f>'Übersicht Schützen'!I9</f>
        <v>190.36666666666667</v>
      </c>
      <c r="K24" s="42">
        <f t="shared" si="8"/>
        <v>1142.2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190.36666666666667</v>
      </c>
      <c r="U24" s="42">
        <f t="shared" si="7"/>
        <v>1142.2</v>
      </c>
      <c r="V24" s="42">
        <f t="shared" si="9"/>
        <v>-53.200000000000045</v>
      </c>
    </row>
    <row r="25" spans="1:22" s="51" customFormat="1" ht="18" customHeight="1" x14ac:dyDescent="0.3">
      <c r="A25" s="43">
        <v>9</v>
      </c>
      <c r="B25" s="54" t="str">
        <f>'Übersicht Schützen'!A10</f>
        <v>van der Lugt Dirk Jan</v>
      </c>
      <c r="C25" s="91" t="str">
        <f>'Übersicht Schützen'!B10</f>
        <v>Sögel</v>
      </c>
      <c r="D25" s="55">
        <f>'Übersicht Schützen'!C10</f>
        <v>210</v>
      </c>
      <c r="E25" s="38">
        <f>'Übersicht Schützen'!D10</f>
        <v>208.7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209.35</v>
      </c>
      <c r="K25" s="38">
        <f t="shared" si="8"/>
        <v>418.7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209.35</v>
      </c>
      <c r="U25" s="38">
        <f t="shared" si="7"/>
        <v>418.7</v>
      </c>
      <c r="V25" s="38">
        <f t="shared" si="9"/>
        <v>-723.5</v>
      </c>
    </row>
    <row r="26" spans="1:22" s="51" customFormat="1" ht="18" customHeight="1" x14ac:dyDescent="0.3">
      <c r="A26" s="52">
        <v>10</v>
      </c>
      <c r="B26" s="57" t="str">
        <f>'Übersicht Schützen'!A11</f>
        <v>Barnowski Paul</v>
      </c>
      <c r="C26" s="92" t="str">
        <f>'Übersicht Schützen'!B11</f>
        <v>Sögel</v>
      </c>
      <c r="D26" s="58">
        <f>'Übersicht Schützen'!C11</f>
        <v>0</v>
      </c>
      <c r="E26" s="42">
        <f>'Übersicht Schützen'!D11</f>
        <v>0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0</v>
      </c>
      <c r="K26" s="42">
        <f t="shared" si="8"/>
        <v>0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0</v>
      </c>
      <c r="U26" s="42">
        <f t="shared" si="7"/>
        <v>0</v>
      </c>
      <c r="V26" s="42">
        <f t="shared" si="9"/>
        <v>-418.7</v>
      </c>
    </row>
    <row r="27" spans="1:22" s="51" customFormat="1" ht="18" customHeight="1" x14ac:dyDescent="0.3">
      <c r="A27" s="50">
        <v>11</v>
      </c>
      <c r="B27" s="54" t="str">
        <f>'Übersicht Schützen'!A12</f>
        <v>Schütze 4</v>
      </c>
      <c r="C27" s="91" t="str">
        <f>'Übersicht Schützen'!B12</f>
        <v>Sögel</v>
      </c>
      <c r="D27" s="55">
        <f>'Übersicht Schützen'!C12</f>
        <v>0</v>
      </c>
      <c r="E27" s="38">
        <f>'Übersicht Schützen'!D12</f>
        <v>0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0</v>
      </c>
      <c r="K27" s="38">
        <f t="shared" si="8"/>
        <v>0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0</v>
      </c>
      <c r="U27" s="38">
        <f t="shared" si="7"/>
        <v>0</v>
      </c>
      <c r="V27" s="38">
        <f t="shared" si="9"/>
        <v>0</v>
      </c>
    </row>
    <row r="28" spans="1:22" s="51" customFormat="1" ht="18" customHeight="1" x14ac:dyDescent="0.3">
      <c r="A28" s="29">
        <v>12</v>
      </c>
      <c r="B28" s="57" t="str">
        <f>'Übersicht Schützen'!A13</f>
        <v>Schütze 5</v>
      </c>
      <c r="C28" s="92" t="str">
        <f>'Übersicht Schützen'!B13</f>
        <v>Sögel</v>
      </c>
      <c r="D28" s="58">
        <f>'Übersicht Schützen'!C13</f>
        <v>0</v>
      </c>
      <c r="E28" s="42">
        <f>'Übersicht Schützen'!D13</f>
        <v>0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0</v>
      </c>
      <c r="K28" s="42">
        <f t="shared" si="8"/>
        <v>0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0</v>
      </c>
      <c r="U28" s="42">
        <f t="shared" si="7"/>
        <v>0</v>
      </c>
      <c r="V28" s="42">
        <f t="shared" si="9"/>
        <v>0</v>
      </c>
    </row>
    <row r="29" spans="1:22" s="51" customFormat="1" ht="18" customHeight="1" x14ac:dyDescent="0.3">
      <c r="A29" s="50">
        <v>13</v>
      </c>
      <c r="B29" s="54" t="str">
        <f>'Übersicht Schützen'!A14</f>
        <v>Schütze 6</v>
      </c>
      <c r="C29" s="91" t="str">
        <f>'Übersicht Schützen'!B14</f>
        <v>Sögel</v>
      </c>
      <c r="D29" s="55">
        <f>'Übersicht Schützen'!C14</f>
        <v>0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0</v>
      </c>
      <c r="K29" s="38">
        <f t="shared" si="8"/>
        <v>0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0</v>
      </c>
      <c r="U29" s="38">
        <f t="shared" si="7"/>
        <v>0</v>
      </c>
      <c r="V29" s="38">
        <f t="shared" si="9"/>
        <v>0</v>
      </c>
    </row>
    <row r="30" spans="1:22" s="51" customFormat="1" ht="18" customHeight="1" x14ac:dyDescent="0.3">
      <c r="A30" s="52">
        <v>14</v>
      </c>
      <c r="B30" s="57" t="str">
        <f>'Übersicht Schützen'!A15</f>
        <v>Gerdes Hans-Jürgen</v>
      </c>
      <c r="C30" s="92" t="str">
        <f>'Übersicht Schützen'!B15</f>
        <v>Eisten</v>
      </c>
      <c r="D30" s="58">
        <f>'Übersicht Schützen'!C15</f>
        <v>0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0</v>
      </c>
      <c r="K30" s="42">
        <f t="shared" si="8"/>
        <v>0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0</v>
      </c>
      <c r="U30" s="42">
        <f t="shared" si="7"/>
        <v>0</v>
      </c>
      <c r="V30" s="42">
        <f t="shared" si="9"/>
        <v>0</v>
      </c>
    </row>
    <row r="31" spans="1:22" s="51" customFormat="1" ht="18" customHeight="1" x14ac:dyDescent="0.3">
      <c r="A31" s="43">
        <v>15</v>
      </c>
      <c r="B31" s="54" t="str">
        <f>'Übersicht Schützen'!A16</f>
        <v>Schütze 12</v>
      </c>
      <c r="C31" s="91" t="str">
        <f>'Übersicht Schützen'!B16</f>
        <v>Eisten</v>
      </c>
      <c r="D31" s="55">
        <f>'Übersicht Schützen'!C16</f>
        <v>0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0</v>
      </c>
      <c r="K31" s="38">
        <f t="shared" si="8"/>
        <v>0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0</v>
      </c>
      <c r="U31" s="38">
        <f t="shared" si="7"/>
        <v>0</v>
      </c>
      <c r="V31" s="38">
        <f t="shared" si="9"/>
        <v>0</v>
      </c>
    </row>
    <row r="32" spans="1:22" s="51" customFormat="1" ht="18" customHeight="1" x14ac:dyDescent="0.3">
      <c r="A32" s="29">
        <v>16</v>
      </c>
      <c r="B32" s="57" t="str">
        <f>'Übersicht Schützen'!A17</f>
        <v>Niermann Hans</v>
      </c>
      <c r="C32" s="92" t="str">
        <f>'Übersicht Schützen'!B17</f>
        <v>Werlte</v>
      </c>
      <c r="D32" s="58">
        <f>'Übersicht Schützen'!C17</f>
        <v>0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0</v>
      </c>
      <c r="K32" s="42">
        <f t="shared" si="8"/>
        <v>0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0</v>
      </c>
      <c r="U32" s="42">
        <f t="shared" si="7"/>
        <v>0</v>
      </c>
      <c r="V32" s="42">
        <f t="shared" si="9"/>
        <v>0</v>
      </c>
    </row>
    <row r="33" spans="1:44" s="51" customFormat="1" ht="18" customHeight="1" x14ac:dyDescent="0.3">
      <c r="A33" s="50">
        <v>17</v>
      </c>
      <c r="B33" s="54" t="str">
        <f>'Übersicht Schützen'!A18</f>
        <v>Rolfes Bernhard</v>
      </c>
      <c r="C33" s="91" t="str">
        <f>'Übersicht Schützen'!B18</f>
        <v>Werlte</v>
      </c>
      <c r="D33" s="55">
        <f>'Übersicht Schützen'!C18</f>
        <v>0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0</v>
      </c>
      <c r="K33" s="38">
        <f t="shared" si="8"/>
        <v>0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0</v>
      </c>
      <c r="U33" s="38">
        <f t="shared" si="7"/>
        <v>0</v>
      </c>
      <c r="V33" s="38">
        <f t="shared" si="9"/>
        <v>0</v>
      </c>
    </row>
    <row r="34" spans="1:44" s="51" customFormat="1" ht="18" customHeight="1" x14ac:dyDescent="0.3">
      <c r="A34" s="29">
        <v>18</v>
      </c>
      <c r="B34" s="57" t="str">
        <f>'Übersicht Schützen'!A19</f>
        <v>Schütze 18</v>
      </c>
      <c r="C34" s="92" t="str">
        <f>'Übersicht Schützen'!B19</f>
        <v>Werlte</v>
      </c>
      <c r="D34" s="58">
        <f>'Übersicht Schützen'!C19</f>
        <v>0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0</v>
      </c>
      <c r="K34" s="42">
        <f t="shared" si="8"/>
        <v>0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0</v>
      </c>
      <c r="U34" s="42">
        <f t="shared" si="7"/>
        <v>0</v>
      </c>
      <c r="V34" s="42">
        <f t="shared" si="9"/>
        <v>0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Schütze 19</v>
      </c>
      <c r="C35" s="91" t="str">
        <f>'Übersicht Schützen'!B20</f>
        <v>Verein IV</v>
      </c>
      <c r="D35" s="55">
        <f>'Übersicht Schützen'!C20</f>
        <v>0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0</v>
      </c>
      <c r="K35" s="38">
        <f t="shared" si="8"/>
        <v>0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0</v>
      </c>
      <c r="U35" s="38">
        <f t="shared" si="7"/>
        <v>0</v>
      </c>
      <c r="V35" s="38">
        <f t="shared" si="9"/>
        <v>0</v>
      </c>
    </row>
    <row r="36" spans="1:44" s="51" customFormat="1" ht="18" customHeight="1" x14ac:dyDescent="0.3">
      <c r="A36" s="52">
        <v>20</v>
      </c>
      <c r="B36" s="57" t="str">
        <f>'Übersicht Schützen'!A21</f>
        <v>Schütze 20</v>
      </c>
      <c r="C36" s="92" t="str">
        <f>'Übersicht Schützen'!B21</f>
        <v>Verein IV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0</v>
      </c>
    </row>
    <row r="37" spans="1:44" s="51" customFormat="1" ht="18" customHeight="1" x14ac:dyDescent="0.3">
      <c r="A37" s="50">
        <v>21</v>
      </c>
      <c r="B37" s="54" t="str">
        <f>'Übersicht Schützen'!A22</f>
        <v>Schütze 21</v>
      </c>
      <c r="C37" s="91" t="str">
        <f>'Übersicht Schützen'!B22</f>
        <v>Verein IV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3">
      <c r="A38" s="29">
        <v>22</v>
      </c>
      <c r="B38" s="57" t="str">
        <f>'Übersicht Schützen'!A23</f>
        <v>Schütze 22</v>
      </c>
      <c r="C38" s="92" t="str">
        <f>'Übersicht Schützen'!B23</f>
        <v>Verein IV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3">
      <c r="A39" s="50">
        <v>23</v>
      </c>
      <c r="B39" s="54" t="str">
        <f>'Übersicht Schützen'!A24</f>
        <v>Schütze 23</v>
      </c>
      <c r="C39" s="91" t="str">
        <f>'Übersicht Schützen'!B24</f>
        <v>Verein IV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3">
      <c r="A40" s="52">
        <v>24</v>
      </c>
      <c r="B40" s="57" t="str">
        <f>'Übersicht Schützen'!A25</f>
        <v>Schütze 24</v>
      </c>
      <c r="C40" s="92" t="str">
        <f>'Übersicht Schützen'!B25</f>
        <v>Verein IV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3">
      <c r="A41" s="43">
        <v>25</v>
      </c>
      <c r="B41" s="54" t="str">
        <f>'Übersicht Schützen'!A26</f>
        <v>Schütze 25</v>
      </c>
      <c r="C41" s="91" t="str">
        <f>'Übersicht Schützen'!B26</f>
        <v>Verein V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Schütze 26</v>
      </c>
      <c r="C42" s="92" t="str">
        <f>'Übersicht Schützen'!B27</f>
        <v>Verein V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27</v>
      </c>
      <c r="C43" s="91" t="str">
        <f>'Übersicht Schützen'!B28</f>
        <v>Verein V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28</v>
      </c>
      <c r="C44" s="92" t="str">
        <f>'Übersicht Schützen'!B29</f>
        <v>Verein V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29</v>
      </c>
      <c r="C45" s="91" t="str">
        <f>'Übersicht Schützen'!B30</f>
        <v>Verein V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2" t="str">
        <f>'Übersicht Schützen'!B31</f>
        <v>Verein V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201.12222222222223</v>
      </c>
      <c r="E54" s="36">
        <f>IF(Formelhilfe!C45 &gt; 0, SUM(E17:E52)/Formelhilfe!C45, 0)</f>
        <v>204.48888888888891</v>
      </c>
      <c r="F54" s="36">
        <f>IF(Formelhilfe!D45 &gt; 0, SUM(F17:F52)/Formelhilfe!D45, 0)</f>
        <v>202.52500000000001</v>
      </c>
      <c r="G54" s="36">
        <f>IF(Formelhilfe!E45 &gt; 0, SUM(G17:G52)/Formelhilfe!E45, 0)</f>
        <v>203.63750000000002</v>
      </c>
      <c r="H54" s="36">
        <f>IF(Formelhilfe!F45 &gt; 0, SUM(H17:H52)/Formelhilfe!F45, 0)</f>
        <v>202.15</v>
      </c>
      <c r="I54" s="36">
        <f>IF(Formelhilfe!G45 &gt; 0, SUM(I17:I52)/Formelhilfe!G45, 0)</f>
        <v>202.42500000000001</v>
      </c>
      <c r="J54" s="37">
        <f>IF(SUM(J17:J52)&lt;&gt;0,AVERAGEIF(J17:J52,"&lt;&gt;0"),0)</f>
        <v>203.21851851851852</v>
      </c>
      <c r="K54" s="37">
        <f>IF(SUM(K17:K52)&lt;&gt;0,AVERAGEIF(K17:K52,"&lt;&gt;0"),0)</f>
        <v>1126.2666666666669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203.21851851851852</v>
      </c>
      <c r="U54" s="117">
        <f>(K54+S54)</f>
        <v>1126.2666666666669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JYeKA5K5dAj3em3UpZC/F96wHVZ59ht51qc8B0v0sDDR85n3JJfD5k/ZUVbM5Rb1ROHc/oi4Z4mTsATOGW/VrQ==" saltValue="PU8n3keF6I0yyr/5ajL/Eg==" spinCount="100000" sheet="1" sort="0"/>
  <protectedRanges>
    <protectedRange sqref="P1" name="Bereich3"/>
    <protectedRange sqref="M1" name="Bereich2"/>
    <protectedRange sqref="L3:Q4" name="Bereich1"/>
    <protectedRange sqref="D3:I4" name="Bereich1_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00000000-0002-0000-0000-000001000000}">
          <x14:formula1>
            <xm:f>Formelhilfe!$T$1:$T$9</xm:f>
          </x14:formula1>
          <xm:sqref>P1:Q1</xm:sqref>
        </x14:dataValidation>
        <x14:dataValidation type="list" allowBlank="1" showInputMessage="1" showErrorMessage="1" xr:uid="{00000000-0002-0000-0000-000002000000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75" t="str">
        <f>Übersicht!D4</f>
        <v>Sögel</v>
      </c>
      <c r="Z1" s="175"/>
    </row>
    <row r="2" spans="1:29" ht="15" customHeight="1" x14ac:dyDescent="0.3">
      <c r="A2" s="93">
        <v>1</v>
      </c>
      <c r="B2" s="111" t="s">
        <v>101</v>
      </c>
      <c r="D2" s="105">
        <f>G46</f>
        <v>395.8</v>
      </c>
      <c r="E2" s="110" t="str">
        <f>IF(H46&gt;4,"Es sind zu viele Schützen in Wertung!"," ")</f>
        <v xml:space="preserve"> </v>
      </c>
      <c r="X2" s="109" t="s">
        <v>31</v>
      </c>
      <c r="Y2" s="176" t="str">
        <f>Übersicht!D3</f>
        <v>03.09.</v>
      </c>
      <c r="Z2" s="175"/>
    </row>
    <row r="3" spans="1:29" ht="15" customHeight="1" x14ac:dyDescent="0.3">
      <c r="A3" s="93">
        <v>2</v>
      </c>
      <c r="B3" s="111" t="s">
        <v>104</v>
      </c>
      <c r="D3" s="105">
        <f>I46</f>
        <v>620.1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103</v>
      </c>
      <c r="D4" s="105">
        <f>K46</f>
        <v>591.9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73</v>
      </c>
      <c r="D5" s="105">
        <f>M46</f>
        <v>0</v>
      </c>
      <c r="E5" s="110" t="str">
        <f>IF(N46&gt;4,"Es sind zu viele Schützen in Wertung!"," ")</f>
        <v xml:space="preserve"> </v>
      </c>
      <c r="W5" s="103"/>
      <c r="X5" s="107" t="s">
        <v>45</v>
      </c>
      <c r="Y5" s="173" t="s">
        <v>105</v>
      </c>
      <c r="Z5" s="174"/>
      <c r="AA5" s="103"/>
    </row>
    <row r="6" spans="1:29" ht="15" customHeight="1" x14ac:dyDescent="0.3">
      <c r="A6" s="93">
        <v>5</v>
      </c>
      <c r="B6" s="111" t="s">
        <v>74</v>
      </c>
      <c r="D6" s="105">
        <f>O46</f>
        <v>0</v>
      </c>
      <c r="E6" s="110" t="str">
        <f>IF(P46&gt;4,"Es sind zu viele Schützen in Wertung!"," ")</f>
        <v xml:space="preserve"> </v>
      </c>
      <c r="W6" s="103"/>
      <c r="X6" s="107" t="s">
        <v>44</v>
      </c>
      <c r="Y6" s="173"/>
      <c r="Z6" s="174"/>
      <c r="AA6" s="103"/>
    </row>
    <row r="7" spans="1:29" ht="15" customHeight="1" x14ac:dyDescent="0.3">
      <c r="A7" s="93">
        <v>6</v>
      </c>
      <c r="B7" s="111" t="s">
        <v>75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54</v>
      </c>
      <c r="Y7" s="173" t="s">
        <v>105</v>
      </c>
      <c r="Z7" s="174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70" t="s">
        <v>32</v>
      </c>
      <c r="X9" s="171"/>
      <c r="Y9" s="171"/>
      <c r="Z9" s="172"/>
    </row>
    <row r="10" spans="1:29" ht="12.9" customHeight="1" x14ac:dyDescent="0.3">
      <c r="A10" s="93">
        <v>1</v>
      </c>
      <c r="B10" s="111" t="s">
        <v>106</v>
      </c>
      <c r="C10" s="95" t="str">
        <f>B2</f>
        <v>Sögel</v>
      </c>
      <c r="D10" s="95"/>
      <c r="E10" s="50"/>
      <c r="F10" s="67">
        <f>IF(E10="x","0",D10)</f>
        <v>0</v>
      </c>
      <c r="G10" s="67">
        <f>IF(C10=$B$2,F10,0)</f>
        <v>0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 t="s">
        <v>122</v>
      </c>
      <c r="W10" s="96"/>
      <c r="X10" s="96"/>
      <c r="Y10" s="96"/>
      <c r="Z10" s="97">
        <f>W10+X10+Y10</f>
        <v>0</v>
      </c>
      <c r="AA10" s="67">
        <f>IF(Z10=D10,1,0)</f>
        <v>1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11" t="s">
        <v>107</v>
      </c>
      <c r="C11" s="95" t="str">
        <f>B2</f>
        <v>Sögel</v>
      </c>
      <c r="D11" s="95">
        <v>185.8</v>
      </c>
      <c r="E11" s="50"/>
      <c r="F11" s="67">
        <f t="shared" ref="F11:F45" si="0">IF(E11="x","0",D11)</f>
        <v>185.8</v>
      </c>
      <c r="G11" s="67">
        <f t="shared" ref="G11:G45" si="1">IF(C11=$B$2,F11,0)</f>
        <v>185.8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 t="s">
        <v>123</v>
      </c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11" t="s">
        <v>108</v>
      </c>
      <c r="C12" s="95" t="str">
        <f>B2</f>
        <v>Sögel</v>
      </c>
      <c r="D12" s="95">
        <v>210</v>
      </c>
      <c r="E12" s="50"/>
      <c r="F12" s="67">
        <f t="shared" si="0"/>
        <v>210</v>
      </c>
      <c r="G12" s="67">
        <f t="shared" si="1"/>
        <v>210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 t="s">
        <v>124</v>
      </c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11" t="s">
        <v>76</v>
      </c>
      <c r="C13" s="95" t="str">
        <f>B2</f>
        <v>Sögel</v>
      </c>
      <c r="D13" s="95"/>
      <c r="E13" s="50" t="s">
        <v>119</v>
      </c>
      <c r="F13" s="67" t="str">
        <f t="shared" si="0"/>
        <v>0</v>
      </c>
      <c r="G13" s="67" t="str">
        <f t="shared" si="1"/>
        <v>0</v>
      </c>
      <c r="H13" s="67">
        <f t="shared" si="2"/>
        <v>0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1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11" t="s">
        <v>49</v>
      </c>
      <c r="C14" s="95" t="str">
        <f>B2</f>
        <v>Sögel</v>
      </c>
      <c r="D14" s="95"/>
      <c r="E14" s="50" t="s">
        <v>119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11" t="s">
        <v>50</v>
      </c>
      <c r="C15" s="95" t="str">
        <f>B2</f>
        <v>Sögel</v>
      </c>
      <c r="D15" s="95"/>
      <c r="E15" s="50" t="s">
        <v>119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11" t="s">
        <v>109</v>
      </c>
      <c r="C16" s="95" t="str">
        <f>B3</f>
        <v>Eisten</v>
      </c>
      <c r="D16" s="95">
        <v>206.5</v>
      </c>
      <c r="E16" s="50"/>
      <c r="F16" s="67">
        <f t="shared" si="0"/>
        <v>206.5</v>
      </c>
      <c r="G16" s="67">
        <f t="shared" si="1"/>
        <v>0</v>
      </c>
      <c r="H16" s="67">
        <f t="shared" si="2"/>
        <v>0</v>
      </c>
      <c r="I16" s="67">
        <f t="shared" si="3"/>
        <v>206.5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 t="s">
        <v>125</v>
      </c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11" t="s">
        <v>110</v>
      </c>
      <c r="C17" s="95" t="str">
        <f>B3</f>
        <v>Eisten</v>
      </c>
      <c r="D17" s="95">
        <v>206.4</v>
      </c>
      <c r="E17" s="50"/>
      <c r="F17" s="67">
        <f t="shared" si="0"/>
        <v>206.4</v>
      </c>
      <c r="G17" s="67">
        <f t="shared" si="1"/>
        <v>0</v>
      </c>
      <c r="H17" s="67">
        <f t="shared" si="2"/>
        <v>0</v>
      </c>
      <c r="I17" s="67">
        <f t="shared" si="3"/>
        <v>206.4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 t="s">
        <v>126</v>
      </c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11" t="s">
        <v>111</v>
      </c>
      <c r="C18" s="95" t="str">
        <f>B3</f>
        <v>Eisten</v>
      </c>
      <c r="D18" s="95"/>
      <c r="E18" s="50" t="s">
        <v>119</v>
      </c>
      <c r="F18" s="67" t="str">
        <f t="shared" si="0"/>
        <v>0</v>
      </c>
      <c r="G18" s="67">
        <f t="shared" si="1"/>
        <v>0</v>
      </c>
      <c r="H18" s="67">
        <f t="shared" si="2"/>
        <v>0</v>
      </c>
      <c r="I18" s="67" t="str">
        <f t="shared" si="3"/>
        <v>0</v>
      </c>
      <c r="J18" s="67">
        <f t="shared" si="4"/>
        <v>0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1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11" t="s">
        <v>112</v>
      </c>
      <c r="C19" s="95" t="str">
        <f>B3</f>
        <v>Eisten</v>
      </c>
      <c r="D19" s="95">
        <v>202.3</v>
      </c>
      <c r="E19" s="50"/>
      <c r="F19" s="67">
        <f t="shared" si="0"/>
        <v>202.3</v>
      </c>
      <c r="G19" s="67">
        <f t="shared" si="1"/>
        <v>0</v>
      </c>
      <c r="H19" s="67">
        <f t="shared" si="2"/>
        <v>0</v>
      </c>
      <c r="I19" s="67">
        <f t="shared" si="3"/>
        <v>202.3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 t="s">
        <v>127</v>
      </c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11" t="s">
        <v>113</v>
      </c>
      <c r="C20" s="95" t="str">
        <f>B3</f>
        <v>Eisten</v>
      </c>
      <c r="D20" s="95">
        <v>207.2</v>
      </c>
      <c r="E20" s="50"/>
      <c r="F20" s="67">
        <f t="shared" si="0"/>
        <v>207.2</v>
      </c>
      <c r="G20" s="67">
        <f t="shared" si="1"/>
        <v>0</v>
      </c>
      <c r="H20" s="67">
        <f t="shared" si="2"/>
        <v>0</v>
      </c>
      <c r="I20" s="67">
        <f t="shared" si="3"/>
        <v>207.2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 t="s">
        <v>128</v>
      </c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11" t="s">
        <v>51</v>
      </c>
      <c r="C21" s="95" t="str">
        <f>B3</f>
        <v>Eisten</v>
      </c>
      <c r="D21" s="95"/>
      <c r="E21" s="50" t="s">
        <v>119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11" t="s">
        <v>114</v>
      </c>
      <c r="C22" s="95" t="s">
        <v>103</v>
      </c>
      <c r="D22" s="95">
        <v>205.7</v>
      </c>
      <c r="E22" s="95"/>
      <c r="F22" s="67">
        <f t="shared" si="0"/>
        <v>205.7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205.7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 t="s">
        <v>129</v>
      </c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11" t="s">
        <v>115</v>
      </c>
      <c r="C23" s="95" t="str">
        <f>B4</f>
        <v>Werlte</v>
      </c>
      <c r="D23" s="95"/>
      <c r="E23" s="50"/>
      <c r="F23" s="67">
        <f t="shared" si="0"/>
        <v>0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0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 t="s">
        <v>130</v>
      </c>
      <c r="W23" s="98"/>
      <c r="X23" s="98"/>
      <c r="Y23" s="98"/>
      <c r="Z23" s="99">
        <f t="shared" si="13"/>
        <v>0</v>
      </c>
      <c r="AA23" s="67">
        <f t="shared" si="14"/>
        <v>1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11" t="s">
        <v>116</v>
      </c>
      <c r="C24" s="95" t="str">
        <f>B4</f>
        <v>Werlte</v>
      </c>
      <c r="D24" s="95"/>
      <c r="E24" s="50" t="s">
        <v>119</v>
      </c>
      <c r="F24" s="67" t="str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 t="str">
        <f t="shared" si="5"/>
        <v>0</v>
      </c>
      <c r="L24" s="67">
        <f t="shared" si="6"/>
        <v>0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1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11" t="s">
        <v>117</v>
      </c>
      <c r="C25" s="95" t="str">
        <f>B4</f>
        <v>Werlte</v>
      </c>
      <c r="D25" s="95">
        <v>201</v>
      </c>
      <c r="E25" s="50"/>
      <c r="F25" s="67">
        <f t="shared" si="0"/>
        <v>201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201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 t="s">
        <v>131</v>
      </c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11" t="s">
        <v>118</v>
      </c>
      <c r="C26" s="95" t="str">
        <f>B4</f>
        <v>Werlte</v>
      </c>
      <c r="D26" s="95">
        <v>185.2</v>
      </c>
      <c r="E26" s="50"/>
      <c r="F26" s="67">
        <f t="shared" si="0"/>
        <v>185.2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185.2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 t="s">
        <v>132</v>
      </c>
      <c r="W26" s="98"/>
      <c r="X26" s="98"/>
      <c r="Y26" s="98"/>
      <c r="Z26" s="99">
        <f t="shared" si="13"/>
        <v>0</v>
      </c>
      <c r="AA26" s="67">
        <f t="shared" si="14"/>
        <v>0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11" t="s">
        <v>52</v>
      </c>
      <c r="C27" s="95" t="str">
        <f>B4</f>
        <v>Werlte</v>
      </c>
      <c r="D27" s="95"/>
      <c r="E27" s="50" t="s">
        <v>119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11" t="s">
        <v>77</v>
      </c>
      <c r="C28" s="95" t="str">
        <f>B5</f>
        <v>Verein IV</v>
      </c>
      <c r="D28" s="95"/>
      <c r="E28" s="50"/>
      <c r="F28" s="67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0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1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11" t="s">
        <v>78</v>
      </c>
      <c r="C29" s="95" t="str">
        <f>B5</f>
        <v>Verein IV</v>
      </c>
      <c r="D29" s="95"/>
      <c r="E29" s="50"/>
      <c r="F29" s="67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0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1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11" t="s">
        <v>79</v>
      </c>
      <c r="C30" s="95" t="str">
        <f>B5</f>
        <v>Verein IV</v>
      </c>
      <c r="D30" s="95"/>
      <c r="E30" s="50"/>
      <c r="F30" s="67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0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1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11" t="s">
        <v>80</v>
      </c>
      <c r="C31" s="95" t="str">
        <f>B5</f>
        <v>Verein IV</v>
      </c>
      <c r="D31" s="95"/>
      <c r="E31" s="50"/>
      <c r="F31" s="67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0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11" t="s">
        <v>81</v>
      </c>
      <c r="C32" s="95" t="str">
        <f>B5</f>
        <v>Verein IV</v>
      </c>
      <c r="D32" s="95"/>
      <c r="E32" s="50" t="s">
        <v>119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11" t="s">
        <v>82</v>
      </c>
      <c r="C33" s="95" t="str">
        <f>B5</f>
        <v>Verein IV</v>
      </c>
      <c r="D33" s="95"/>
      <c r="E33" s="50" t="s">
        <v>119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11" t="s">
        <v>83</v>
      </c>
      <c r="C34" s="95" t="str">
        <f>B6</f>
        <v>Verein V</v>
      </c>
      <c r="D34" s="95"/>
      <c r="E34" s="50"/>
      <c r="F34" s="67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0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1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11" t="s">
        <v>84</v>
      </c>
      <c r="C35" s="95" t="str">
        <f>B6</f>
        <v>Verein V</v>
      </c>
      <c r="D35" s="95"/>
      <c r="E35" s="50"/>
      <c r="F35" s="67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0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1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11" t="s">
        <v>85</v>
      </c>
      <c r="C36" s="95" t="str">
        <f>B6</f>
        <v>Verein V</v>
      </c>
      <c r="D36" s="95"/>
      <c r="E36" s="50"/>
      <c r="F36" s="67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0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1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11" t="s">
        <v>86</v>
      </c>
      <c r="C37" s="95" t="str">
        <f>B6</f>
        <v>Verein V</v>
      </c>
      <c r="D37" s="95"/>
      <c r="E37" s="50"/>
      <c r="F37" s="67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1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11" t="s">
        <v>87</v>
      </c>
      <c r="C38" s="95" t="str">
        <f>B6</f>
        <v>Verein V</v>
      </c>
      <c r="D38" s="95"/>
      <c r="E38" s="50" t="s">
        <v>119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11" t="s">
        <v>53</v>
      </c>
      <c r="C39" s="95" t="str">
        <f>B6</f>
        <v>Verein V</v>
      </c>
      <c r="D39" s="95"/>
      <c r="E39" s="50" t="s">
        <v>119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11" t="s">
        <v>88</v>
      </c>
      <c r="C40" s="95" t="str">
        <f>B7</f>
        <v>Verein VI</v>
      </c>
      <c r="D40" s="95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11" t="s">
        <v>89</v>
      </c>
      <c r="C41" s="95" t="str">
        <f>B7</f>
        <v>Verein VI</v>
      </c>
      <c r="D41" s="95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11" t="s">
        <v>90</v>
      </c>
      <c r="C42" s="95" t="str">
        <f>B7</f>
        <v>Verein VI</v>
      </c>
      <c r="D42" s="95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11" t="s">
        <v>91</v>
      </c>
      <c r="C43" s="95" t="str">
        <f>B7</f>
        <v>Verein VI</v>
      </c>
      <c r="D43" s="95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11" t="s">
        <v>92</v>
      </c>
      <c r="C44" s="95" t="str">
        <f>B7</f>
        <v>Verein VI</v>
      </c>
      <c r="D44" s="95"/>
      <c r="E44" s="50" t="s">
        <v>119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11" t="s">
        <v>93</v>
      </c>
      <c r="C45" s="95" t="str">
        <f>B7</f>
        <v>Verein VI</v>
      </c>
      <c r="D45" s="95"/>
      <c r="E45" s="50" t="s">
        <v>119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395.8</v>
      </c>
      <c r="H46" s="67">
        <f>SUM(H10:H45)</f>
        <v>3</v>
      </c>
      <c r="I46" s="67">
        <f>LARGE(I10:I45,1)+LARGE(I10:I45,2)+LARGE(I10:I45,3)</f>
        <v>620.1</v>
      </c>
      <c r="J46" s="67">
        <f>SUM(J10:J45)</f>
        <v>4</v>
      </c>
      <c r="K46" s="67">
        <f>LARGE(K10:K45,1)+LARGE(K10:K45,2)+LARGE(K10:K45,3)</f>
        <v>591.9</v>
      </c>
      <c r="L46" s="67">
        <f>SUM(L10:L45)</f>
        <v>4</v>
      </c>
      <c r="M46" s="67">
        <f>LARGE(M10:M45,1)+LARGE(M10:M45,2)+LARGE(M10:M45,3)</f>
        <v>0</v>
      </c>
      <c r="N46" s="67">
        <f>SUM(N10:N45)</f>
        <v>4</v>
      </c>
      <c r="O46" s="67">
        <f>LARGE(O10:O45,1)+LARGE(O10:O45,2)+LARGE(O10:O45,3)</f>
        <v>0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4</v>
      </c>
    </row>
    <row r="47" spans="1:29" ht="15" customHeight="1" x14ac:dyDescent="0.3">
      <c r="C47" s="67" t="s">
        <v>62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A16" workbookViewId="0">
      <selection activeCell="AB8" sqref="AB8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8" t="str">
        <f>Übersicht!E4</f>
        <v xml:space="preserve">Eisten </v>
      </c>
      <c r="X1" s="178"/>
    </row>
    <row r="2" spans="1:29" x14ac:dyDescent="0.3">
      <c r="A2" s="106">
        <v>1</v>
      </c>
      <c r="B2" s="64" t="str">
        <f>'Wettkampf 1'!B2</f>
        <v>Sögel</v>
      </c>
      <c r="D2" s="73">
        <f>G46</f>
        <v>407.6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Übersicht!E3</f>
        <v>17.09.</v>
      </c>
      <c r="X2" s="178"/>
    </row>
    <row r="3" spans="1:29" x14ac:dyDescent="0.3">
      <c r="A3" s="106">
        <v>2</v>
      </c>
      <c r="B3" s="64" t="str">
        <f>'Wettkampf 1'!B3</f>
        <v>Eisten</v>
      </c>
      <c r="D3" s="73">
        <f>I46</f>
        <v>621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Werlte</v>
      </c>
      <c r="D4" s="73">
        <f>K46</f>
        <v>608.4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73" t="s">
        <v>120</v>
      </c>
      <c r="X5" s="174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77" t="s">
        <v>121</v>
      </c>
      <c r="X6" s="177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80" t="s">
        <v>120</v>
      </c>
      <c r="X7" s="181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9" ht="12.9" customHeight="1" x14ac:dyDescent="0.3">
      <c r="A10" s="106">
        <v>1</v>
      </c>
      <c r="B10" s="66" t="str">
        <f>'Wettkampf 1'!B10</f>
        <v>Barnowski Paul</v>
      </c>
      <c r="C10" s="66" t="str">
        <f>'Wettkampf 1'!C10</f>
        <v>Sögel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Bode Hans</v>
      </c>
      <c r="C11" s="66" t="str">
        <f>'Wettkampf 1'!C11</f>
        <v>Sögel</v>
      </c>
      <c r="D11" s="82">
        <v>198.9</v>
      </c>
      <c r="E11" s="83"/>
      <c r="F11" s="68">
        <f t="shared" ref="F11:F45" si="0">IF(E11="x","0",D11)</f>
        <v>198.9</v>
      </c>
      <c r="G11" s="69">
        <f t="shared" ref="G11:G45" si="1">IF(C11=$B$2,F11,0)</f>
        <v>198.9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van der Lugt Dirk Jan</v>
      </c>
      <c r="C12" s="66" t="str">
        <f>'Wettkampf 1'!C12</f>
        <v>Sögel</v>
      </c>
      <c r="D12" s="82">
        <v>208.7</v>
      </c>
      <c r="E12" s="83"/>
      <c r="F12" s="68">
        <f t="shared" si="0"/>
        <v>208.7</v>
      </c>
      <c r="G12" s="69">
        <f t="shared" si="1"/>
        <v>208.7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Sögel</v>
      </c>
      <c r="D13" s="82"/>
      <c r="E13" s="83" t="s">
        <v>119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</v>
      </c>
      <c r="D14" s="82"/>
      <c r="E14" s="83" t="s">
        <v>119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</v>
      </c>
      <c r="D15" s="82"/>
      <c r="E15" s="83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82">
        <v>208.9</v>
      </c>
      <c r="E16" s="83"/>
      <c r="F16" s="68">
        <f t="shared" si="0"/>
        <v>208.9</v>
      </c>
      <c r="G16" s="69">
        <f t="shared" si="1"/>
        <v>0</v>
      </c>
      <c r="H16" s="69">
        <f t="shared" si="2"/>
        <v>0</v>
      </c>
      <c r="I16" s="69">
        <f t="shared" si="3"/>
        <v>208.9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82">
        <v>203.4</v>
      </c>
      <c r="E17" s="83"/>
      <c r="F17" s="68">
        <f t="shared" si="0"/>
        <v>203.4</v>
      </c>
      <c r="G17" s="69">
        <f t="shared" si="1"/>
        <v>0</v>
      </c>
      <c r="H17" s="69">
        <f t="shared" si="2"/>
        <v>0</v>
      </c>
      <c r="I17" s="69">
        <f t="shared" si="3"/>
        <v>203.4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Gerdes Hans-Jürgen</v>
      </c>
      <c r="C18" s="66" t="str">
        <f>'Wettkampf 1'!C18</f>
        <v>Eisten</v>
      </c>
      <c r="D18" s="82"/>
      <c r="E18" s="83" t="s">
        <v>119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82">
        <v>206.5</v>
      </c>
      <c r="E19" s="83"/>
      <c r="F19" s="68">
        <f t="shared" si="0"/>
        <v>206.5</v>
      </c>
      <c r="G19" s="69">
        <f t="shared" si="1"/>
        <v>0</v>
      </c>
      <c r="H19" s="69">
        <f t="shared" si="2"/>
        <v>0</v>
      </c>
      <c r="I19" s="69">
        <f t="shared" si="3"/>
        <v>206.5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Ostermann Franz</v>
      </c>
      <c r="C20" s="66" t="str">
        <f>'Wettkampf 1'!C20</f>
        <v>Eisten</v>
      </c>
      <c r="D20" s="82">
        <v>205.6</v>
      </c>
      <c r="E20" s="83"/>
      <c r="F20" s="68">
        <f t="shared" si="0"/>
        <v>205.6</v>
      </c>
      <c r="G20" s="69">
        <f t="shared" si="1"/>
        <v>0</v>
      </c>
      <c r="H20" s="69">
        <f t="shared" si="2"/>
        <v>0</v>
      </c>
      <c r="I20" s="69">
        <f t="shared" si="3"/>
        <v>205.6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Broermann Carl</v>
      </c>
      <c r="C22" s="66" t="str">
        <f>'Wettkampf 1'!C22</f>
        <v>Werlte</v>
      </c>
      <c r="D22" s="82">
        <v>202.8</v>
      </c>
      <c r="E22" s="83"/>
      <c r="F22" s="68">
        <f t="shared" si="0"/>
        <v>202.8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202.8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Niermann Hans</v>
      </c>
      <c r="C23" s="66" t="str">
        <f>'Wettkampf 1'!C23</f>
        <v>Werlte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Rolfes Bernhard</v>
      </c>
      <c r="C24" s="66" t="str">
        <f>'Wettkampf 1'!C24</f>
        <v>Werlte</v>
      </c>
      <c r="D24" s="82"/>
      <c r="E24" s="83" t="s">
        <v>119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Staggenborg Hans</v>
      </c>
      <c r="C25" s="66" t="str">
        <f>'Wettkampf 1'!C25</f>
        <v>Werlte</v>
      </c>
      <c r="D25" s="82">
        <v>203.1</v>
      </c>
      <c r="E25" s="83"/>
      <c r="F25" s="68">
        <f t="shared" si="0"/>
        <v>203.1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203.1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Abeln Bernhard</v>
      </c>
      <c r="C26" s="66" t="str">
        <f>'Wettkampf 1'!C26</f>
        <v>Werlte</v>
      </c>
      <c r="D26" s="82">
        <v>202.5</v>
      </c>
      <c r="E26" s="83"/>
      <c r="F26" s="68">
        <f t="shared" si="0"/>
        <v>202.5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202.5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Werlte</v>
      </c>
      <c r="D27" s="82"/>
      <c r="E27" s="83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 t="s">
        <v>119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 t="s">
        <v>119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119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407.6</v>
      </c>
      <c r="H46" s="69">
        <f>SUM(H10:H45)</f>
        <v>3</v>
      </c>
      <c r="I46" s="69">
        <f>LARGE(I10:I45,1)+LARGE(I10:I45,2)+LARGE(I10:I45,3)</f>
        <v>621</v>
      </c>
      <c r="J46" s="69">
        <f>SUM(J10:J45)</f>
        <v>4</v>
      </c>
      <c r="K46" s="69">
        <f>LARGE(K10:K45,1)+LARGE(K10:K45,2)+LARGE(K10:K45,3)</f>
        <v>608.4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62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8" t="str">
        <f>Übersicht!F4</f>
        <v>Werlte</v>
      </c>
      <c r="X1" s="178"/>
    </row>
    <row r="2" spans="1:29" x14ac:dyDescent="0.3">
      <c r="A2" s="106">
        <v>1</v>
      </c>
      <c r="B2" s="64" t="str">
        <f>'Wettkampf 1'!B2</f>
        <v>Sögel</v>
      </c>
      <c r="D2" s="73">
        <f>G46</f>
        <v>190.5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Übersicht!F3</f>
        <v>01.10.</v>
      </c>
      <c r="X2" s="178"/>
    </row>
    <row r="3" spans="1:29" x14ac:dyDescent="0.3">
      <c r="A3" s="106">
        <v>2</v>
      </c>
      <c r="B3" s="64" t="str">
        <f>'Wettkampf 1'!B3</f>
        <v>Eisten</v>
      </c>
      <c r="D3" s="73">
        <f>I46</f>
        <v>615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Werlte</v>
      </c>
      <c r="D4" s="73">
        <f>K46</f>
        <v>613.6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73" t="s">
        <v>133</v>
      </c>
      <c r="X5" s="174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77" t="s">
        <v>134</v>
      </c>
      <c r="X6" s="177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80" t="s">
        <v>133</v>
      </c>
      <c r="X7" s="181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9" ht="12.9" customHeight="1" x14ac:dyDescent="0.3">
      <c r="A10" s="106">
        <v>1</v>
      </c>
      <c r="B10" s="66" t="str">
        <f>'Wettkampf 1'!B10</f>
        <v>Barnowski Paul</v>
      </c>
      <c r="C10" s="66" t="str">
        <f>'Wettkampf 1'!C10</f>
        <v>Sögel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Bode Hans</v>
      </c>
      <c r="C11" s="66" t="str">
        <f>'Wettkampf 1'!C11</f>
        <v>Sögel</v>
      </c>
      <c r="D11" s="82">
        <v>190.5</v>
      </c>
      <c r="E11" s="83"/>
      <c r="F11" s="68">
        <f t="shared" ref="F11:F45" si="0">IF(E11="x","0",D11)</f>
        <v>190.5</v>
      </c>
      <c r="G11" s="69">
        <f t="shared" ref="G11:G45" si="1">IF(C11=$B$2,F11,0)</f>
        <v>190.5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van der Lugt Dirk Jan</v>
      </c>
      <c r="C12" s="66" t="str">
        <f>'Wettkampf 1'!C12</f>
        <v>Sögel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Sögel</v>
      </c>
      <c r="D13" s="82"/>
      <c r="E13" s="83" t="s">
        <v>119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</v>
      </c>
      <c r="D14" s="82"/>
      <c r="E14" s="83" t="s">
        <v>119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</v>
      </c>
      <c r="D15" s="82"/>
      <c r="E15" s="83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82">
        <v>207.2</v>
      </c>
      <c r="E16" s="83"/>
      <c r="F16" s="68">
        <f t="shared" si="0"/>
        <v>207.2</v>
      </c>
      <c r="G16" s="69">
        <f t="shared" si="1"/>
        <v>0</v>
      </c>
      <c r="H16" s="69">
        <f t="shared" si="2"/>
        <v>0</v>
      </c>
      <c r="I16" s="69">
        <f t="shared" si="3"/>
        <v>207.2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82">
        <v>203.8</v>
      </c>
      <c r="E17" s="83"/>
      <c r="F17" s="68">
        <f t="shared" si="0"/>
        <v>203.8</v>
      </c>
      <c r="G17" s="69">
        <f t="shared" si="1"/>
        <v>0</v>
      </c>
      <c r="H17" s="69">
        <f t="shared" si="2"/>
        <v>0</v>
      </c>
      <c r="I17" s="69">
        <f t="shared" si="3"/>
        <v>203.8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Gerdes Hans-Jürgen</v>
      </c>
      <c r="C18" s="66" t="str">
        <f>'Wettkampf 1'!C18</f>
        <v>Eisten</v>
      </c>
      <c r="D18" s="82"/>
      <c r="E18" s="83" t="s">
        <v>119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82">
        <v>201.1</v>
      </c>
      <c r="E19" s="83"/>
      <c r="F19" s="68">
        <f t="shared" si="0"/>
        <v>201.1</v>
      </c>
      <c r="G19" s="69">
        <f t="shared" si="1"/>
        <v>0</v>
      </c>
      <c r="H19" s="69">
        <f t="shared" si="2"/>
        <v>0</v>
      </c>
      <c r="I19" s="69">
        <f t="shared" si="3"/>
        <v>201.1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Ostermann Franz</v>
      </c>
      <c r="C20" s="66" t="str">
        <f>'Wettkampf 1'!C20</f>
        <v>Eisten</v>
      </c>
      <c r="D20" s="82">
        <v>204</v>
      </c>
      <c r="E20" s="83"/>
      <c r="F20" s="68">
        <f t="shared" si="0"/>
        <v>204</v>
      </c>
      <c r="G20" s="69">
        <f t="shared" si="1"/>
        <v>0</v>
      </c>
      <c r="H20" s="69">
        <f t="shared" si="2"/>
        <v>0</v>
      </c>
      <c r="I20" s="69">
        <f t="shared" si="3"/>
        <v>204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Broermann Carl</v>
      </c>
      <c r="C22" s="66" t="str">
        <f>'Wettkampf 1'!C22</f>
        <v>Werlte</v>
      </c>
      <c r="D22" s="82">
        <v>204.2</v>
      </c>
      <c r="E22" s="83"/>
      <c r="F22" s="68">
        <f t="shared" si="0"/>
        <v>204.2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204.2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Niermann Hans</v>
      </c>
      <c r="C23" s="66" t="str">
        <f>'Wettkampf 1'!C23</f>
        <v>Werlte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Rolfes Bernhard</v>
      </c>
      <c r="C24" s="66" t="str">
        <f>'Wettkampf 1'!C24</f>
        <v>Werlte</v>
      </c>
      <c r="D24" s="82"/>
      <c r="E24" s="83" t="s">
        <v>119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Staggenborg Hans</v>
      </c>
      <c r="C25" s="66" t="str">
        <f>'Wettkampf 1'!C25</f>
        <v>Werlte</v>
      </c>
      <c r="D25" s="82">
        <v>202.9</v>
      </c>
      <c r="E25" s="83"/>
      <c r="F25" s="68">
        <f t="shared" si="0"/>
        <v>202.9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202.9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Abeln Bernhard</v>
      </c>
      <c r="C26" s="66" t="str">
        <f>'Wettkampf 1'!C26</f>
        <v>Werlte</v>
      </c>
      <c r="D26" s="82">
        <v>206.5</v>
      </c>
      <c r="E26" s="83"/>
      <c r="F26" s="68">
        <f t="shared" si="0"/>
        <v>206.5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206.5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Werlte</v>
      </c>
      <c r="D27" s="82"/>
      <c r="E27" s="83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 t="s">
        <v>119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 t="s">
        <v>119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119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190.5</v>
      </c>
      <c r="H46" s="69">
        <f>SUM(H10:H45)</f>
        <v>3</v>
      </c>
      <c r="I46" s="69">
        <f>LARGE(I10:I45,1)+LARGE(I10:I45,2)+LARGE(I10:I45,3)</f>
        <v>615</v>
      </c>
      <c r="J46" s="69">
        <f>SUM(J10:J45)</f>
        <v>4</v>
      </c>
      <c r="K46" s="69">
        <f>LARGE(K10:K45,1)+LARGE(K10:K45,2)+LARGE(K10:K45,3)</f>
        <v>613.6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62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W7" sqref="W7:X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8" t="str">
        <f>Übersicht!G4</f>
        <v>Sögel</v>
      </c>
      <c r="X1" s="178"/>
    </row>
    <row r="2" spans="1:29" x14ac:dyDescent="0.3">
      <c r="A2" s="106">
        <v>1</v>
      </c>
      <c r="B2" s="64" t="str">
        <f>'Wettkampf 1'!B2</f>
        <v>Sögel</v>
      </c>
      <c r="D2" s="73">
        <f>G46</f>
        <v>190.2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Übersicht!G3</f>
        <v>15.10.</v>
      </c>
      <c r="X2" s="178"/>
    </row>
    <row r="3" spans="1:29" x14ac:dyDescent="0.3">
      <c r="A3" s="106">
        <v>2</v>
      </c>
      <c r="B3" s="64" t="str">
        <f>'Wettkampf 1'!B3</f>
        <v>Eisten</v>
      </c>
      <c r="D3" s="73">
        <f>I46</f>
        <v>623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Werlte</v>
      </c>
      <c r="D4" s="73">
        <f>K46</f>
        <v>611.5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73" t="s">
        <v>135</v>
      </c>
      <c r="X5" s="174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77" t="s">
        <v>136</v>
      </c>
      <c r="X6" s="177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80" t="s">
        <v>135</v>
      </c>
      <c r="X7" s="181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9" ht="12.9" customHeight="1" x14ac:dyDescent="0.3">
      <c r="A10" s="106">
        <v>1</v>
      </c>
      <c r="B10" s="66" t="str">
        <f>'Wettkampf 1'!B10</f>
        <v>Barnowski Paul</v>
      </c>
      <c r="C10" s="66" t="str">
        <f>'Wettkampf 1'!C10</f>
        <v>Sögel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Bode Hans</v>
      </c>
      <c r="C11" s="66" t="str">
        <f>'Wettkampf 1'!C11</f>
        <v>Sögel</v>
      </c>
      <c r="D11" s="82">
        <v>190.2</v>
      </c>
      <c r="E11" s="83"/>
      <c r="F11" s="68">
        <f t="shared" ref="F11:F45" si="0">IF(E11="x","0",D11)</f>
        <v>190.2</v>
      </c>
      <c r="G11" s="69">
        <f t="shared" ref="G11:G45" si="1">IF(C11=$B$2,F11,0)</f>
        <v>190.2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van der Lugt Dirk Jan</v>
      </c>
      <c r="C12" s="66" t="str">
        <f>'Wettkampf 1'!C12</f>
        <v>Sögel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Sögel</v>
      </c>
      <c r="D13" s="82"/>
      <c r="E13" s="83" t="s">
        <v>119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</v>
      </c>
      <c r="D14" s="82"/>
      <c r="E14" s="83" t="s">
        <v>119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</v>
      </c>
      <c r="D15" s="82"/>
      <c r="E15" s="83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82">
        <v>207.4</v>
      </c>
      <c r="E16" s="83"/>
      <c r="F16" s="68">
        <f t="shared" si="0"/>
        <v>207.4</v>
      </c>
      <c r="G16" s="69">
        <f t="shared" si="1"/>
        <v>0</v>
      </c>
      <c r="H16" s="69">
        <f t="shared" si="2"/>
        <v>0</v>
      </c>
      <c r="I16" s="69">
        <f t="shared" si="3"/>
        <v>207.4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82">
        <v>208.3</v>
      </c>
      <c r="E17" s="83"/>
      <c r="F17" s="68">
        <f t="shared" si="0"/>
        <v>208.3</v>
      </c>
      <c r="G17" s="69">
        <f t="shared" si="1"/>
        <v>0</v>
      </c>
      <c r="H17" s="69">
        <f t="shared" si="2"/>
        <v>0</v>
      </c>
      <c r="I17" s="69">
        <f t="shared" si="3"/>
        <v>208.3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Gerdes Hans-Jürgen</v>
      </c>
      <c r="C18" s="66" t="str">
        <f>'Wettkampf 1'!C18</f>
        <v>Eisten</v>
      </c>
      <c r="D18" s="82"/>
      <c r="E18" s="83" t="s">
        <v>119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82">
        <v>204.4</v>
      </c>
      <c r="E19" s="83"/>
      <c r="F19" s="68">
        <f t="shared" si="0"/>
        <v>204.4</v>
      </c>
      <c r="G19" s="69">
        <f t="shared" si="1"/>
        <v>0</v>
      </c>
      <c r="H19" s="69">
        <f t="shared" si="2"/>
        <v>0</v>
      </c>
      <c r="I19" s="69">
        <f t="shared" si="3"/>
        <v>204.4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Ostermann Franz</v>
      </c>
      <c r="C20" s="66" t="str">
        <f>'Wettkampf 1'!C20</f>
        <v>Eisten</v>
      </c>
      <c r="D20" s="82">
        <v>207.3</v>
      </c>
      <c r="E20" s="83"/>
      <c r="F20" s="68">
        <f t="shared" si="0"/>
        <v>207.3</v>
      </c>
      <c r="G20" s="69">
        <f t="shared" si="1"/>
        <v>0</v>
      </c>
      <c r="H20" s="69">
        <f t="shared" si="2"/>
        <v>0</v>
      </c>
      <c r="I20" s="69">
        <f t="shared" si="3"/>
        <v>207.3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Broermann Carl</v>
      </c>
      <c r="C22" s="66" t="str">
        <f>'Wettkampf 1'!C22</f>
        <v>Werlte</v>
      </c>
      <c r="D22" s="82">
        <v>205.1</v>
      </c>
      <c r="E22" s="83"/>
      <c r="F22" s="68">
        <f t="shared" si="0"/>
        <v>205.1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205.1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Niermann Hans</v>
      </c>
      <c r="C23" s="66" t="str">
        <f>'Wettkampf 1'!C23</f>
        <v>Werlte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Rolfes Bernhard</v>
      </c>
      <c r="C24" s="66" t="str">
        <f>'Wettkampf 1'!C24</f>
        <v>Werlte</v>
      </c>
      <c r="D24" s="82"/>
      <c r="E24" s="83" t="s">
        <v>119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Staggenborg Hans</v>
      </c>
      <c r="C25" s="66" t="str">
        <f>'Wettkampf 1'!C25</f>
        <v>Werlte</v>
      </c>
      <c r="D25" s="82">
        <v>203.4</v>
      </c>
      <c r="E25" s="83"/>
      <c r="F25" s="68">
        <f t="shared" si="0"/>
        <v>203.4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203.4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Abeln Bernhard</v>
      </c>
      <c r="C26" s="66" t="str">
        <f>'Wettkampf 1'!C26</f>
        <v>Werlte</v>
      </c>
      <c r="D26" s="82">
        <v>203</v>
      </c>
      <c r="E26" s="83"/>
      <c r="F26" s="68">
        <f t="shared" si="0"/>
        <v>203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203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Werlte</v>
      </c>
      <c r="D27" s="82"/>
      <c r="E27" s="83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 t="s">
        <v>119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 t="s">
        <v>119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119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190.2</v>
      </c>
      <c r="H46" s="69">
        <f>SUM(H10:H45)</f>
        <v>3</v>
      </c>
      <c r="I46" s="69">
        <f>LARGE(I10:I45,1)+LARGE(I10:I45,2)+LARGE(I10:I45,3)</f>
        <v>623</v>
      </c>
      <c r="J46" s="69">
        <f>SUM(J10:J45)</f>
        <v>4</v>
      </c>
      <c r="K46" s="69">
        <f>LARGE(K10:K45,1)+LARGE(K10:K45,2)+LARGE(K10:K45,3)</f>
        <v>611.5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5:X5"/>
    <mergeCell ref="W6:X6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W23" sqref="W2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8" t="str">
        <f>Übersicht!H4</f>
        <v>Eisten</v>
      </c>
      <c r="X1" s="178"/>
    </row>
    <row r="2" spans="1:29" x14ac:dyDescent="0.3">
      <c r="A2" s="106">
        <v>1</v>
      </c>
      <c r="B2" s="64" t="str">
        <f>'Wettkampf 1'!B2</f>
        <v>Sögel</v>
      </c>
      <c r="D2" s="73">
        <f>G46</f>
        <v>189.3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Übersicht!H3</f>
        <v>29.10.</v>
      </c>
      <c r="X2" s="178"/>
    </row>
    <row r="3" spans="1:29" x14ac:dyDescent="0.3">
      <c r="A3" s="106">
        <v>2</v>
      </c>
      <c r="B3" s="64" t="str">
        <f>'Wettkampf 1'!B3</f>
        <v>Eisten</v>
      </c>
      <c r="D3" s="73">
        <f>I46</f>
        <v>620.9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Werlte</v>
      </c>
      <c r="D4" s="73">
        <f>K46</f>
        <v>601.70000000000005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73"/>
      <c r="X5" s="174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77"/>
      <c r="X6" s="177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80" t="s">
        <v>63</v>
      </c>
      <c r="X7" s="181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9" ht="12.9" customHeight="1" x14ac:dyDescent="0.3">
      <c r="A10" s="106">
        <v>1</v>
      </c>
      <c r="B10" s="66" t="str">
        <f>'Wettkampf 1'!B10</f>
        <v>Barnowski Paul</v>
      </c>
      <c r="C10" s="66" t="str">
        <f>'Wettkampf 1'!C10</f>
        <v>Sögel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Bode Hans</v>
      </c>
      <c r="C11" s="66" t="str">
        <f>'Wettkampf 1'!C11</f>
        <v>Sögel</v>
      </c>
      <c r="D11" s="149">
        <v>189.3</v>
      </c>
      <c r="E11" s="150"/>
      <c r="F11" s="68">
        <f t="shared" ref="F11:F45" si="0">IF(E11="x","0",D11)</f>
        <v>189.3</v>
      </c>
      <c r="G11" s="69">
        <f t="shared" ref="G11:G45" si="1">IF(C11=$B$2,F11,0)</f>
        <v>189.3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1">
        <v>94.1</v>
      </c>
      <c r="V11" s="151">
        <v>95.2</v>
      </c>
      <c r="W11" s="85"/>
      <c r="X11" s="88">
        <f t="shared" ref="X11:X45" si="13">U11+V11+W11</f>
        <v>189.3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van der Lugt Dirk Jan</v>
      </c>
      <c r="C12" s="66" t="str">
        <f>'Wettkampf 1'!C12</f>
        <v>Sögel</v>
      </c>
      <c r="D12" s="149"/>
      <c r="E12" s="150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1"/>
      <c r="V12" s="151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Sögel</v>
      </c>
      <c r="D13" s="149"/>
      <c r="E13" s="150" t="s">
        <v>119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1"/>
      <c r="V13" s="151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</v>
      </c>
      <c r="D14" s="149"/>
      <c r="E14" s="150" t="s">
        <v>119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1"/>
      <c r="V14" s="151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</v>
      </c>
      <c r="D15" s="149"/>
      <c r="E15" s="150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1"/>
      <c r="V15" s="151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149">
        <v>208.5</v>
      </c>
      <c r="E16" s="150"/>
      <c r="F16" s="68">
        <f t="shared" si="0"/>
        <v>208.5</v>
      </c>
      <c r="G16" s="69">
        <f t="shared" si="1"/>
        <v>0</v>
      </c>
      <c r="H16" s="69">
        <f t="shared" si="2"/>
        <v>0</v>
      </c>
      <c r="I16" s="69">
        <f t="shared" si="3"/>
        <v>208.5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1">
        <v>103.1</v>
      </c>
      <c r="V16" s="151">
        <v>105.4</v>
      </c>
      <c r="W16" s="85"/>
      <c r="X16" s="88">
        <f t="shared" si="13"/>
        <v>208.5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149">
        <v>205.3</v>
      </c>
      <c r="E17" s="150"/>
      <c r="F17" s="68">
        <f t="shared" si="0"/>
        <v>205.3</v>
      </c>
      <c r="G17" s="69">
        <f t="shared" si="1"/>
        <v>0</v>
      </c>
      <c r="H17" s="69">
        <f t="shared" si="2"/>
        <v>0</v>
      </c>
      <c r="I17" s="69">
        <f t="shared" si="3"/>
        <v>205.3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1">
        <v>102.4</v>
      </c>
      <c r="V17" s="151">
        <v>102.9</v>
      </c>
      <c r="W17" s="85"/>
      <c r="X17" s="88">
        <f t="shared" si="13"/>
        <v>205.3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Gerdes Hans-Jürgen</v>
      </c>
      <c r="C18" s="66" t="str">
        <f>'Wettkampf 1'!C18</f>
        <v>Eisten</v>
      </c>
      <c r="D18" s="149"/>
      <c r="E18" s="150" t="s">
        <v>119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1"/>
      <c r="V18" s="151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149">
        <v>206.4</v>
      </c>
      <c r="E19" s="150"/>
      <c r="F19" s="68">
        <f t="shared" si="0"/>
        <v>206.4</v>
      </c>
      <c r="G19" s="69">
        <f t="shared" si="1"/>
        <v>0</v>
      </c>
      <c r="H19" s="69">
        <f t="shared" si="2"/>
        <v>0</v>
      </c>
      <c r="I19" s="69">
        <f t="shared" si="3"/>
        <v>206.4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1">
        <v>103.9</v>
      </c>
      <c r="V19" s="151">
        <v>102.5</v>
      </c>
      <c r="W19" s="85"/>
      <c r="X19" s="88">
        <f t="shared" si="13"/>
        <v>206.4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Ostermann Franz</v>
      </c>
      <c r="C20" s="66" t="str">
        <f>'Wettkampf 1'!C20</f>
        <v>Eisten</v>
      </c>
      <c r="D20" s="149">
        <v>206</v>
      </c>
      <c r="E20" s="150"/>
      <c r="F20" s="68">
        <f t="shared" si="0"/>
        <v>206</v>
      </c>
      <c r="G20" s="69">
        <f t="shared" si="1"/>
        <v>0</v>
      </c>
      <c r="H20" s="69">
        <f t="shared" si="2"/>
        <v>0</v>
      </c>
      <c r="I20" s="69">
        <f t="shared" si="3"/>
        <v>206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1">
        <v>102.9</v>
      </c>
      <c r="V20" s="151">
        <v>103.1</v>
      </c>
      <c r="W20" s="85"/>
      <c r="X20" s="88">
        <f t="shared" si="13"/>
        <v>206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149"/>
      <c r="E21" s="150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1"/>
      <c r="V21" s="151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Broermann Carl</v>
      </c>
      <c r="C22" s="66" t="str">
        <f>'Wettkampf 1'!C22</f>
        <v>Werlte</v>
      </c>
      <c r="D22" s="149">
        <v>201.6</v>
      </c>
      <c r="E22" s="150"/>
      <c r="F22" s="68">
        <f t="shared" si="0"/>
        <v>201.6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201.6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1">
        <v>99.4</v>
      </c>
      <c r="V22" s="151">
        <v>102.2</v>
      </c>
      <c r="W22" s="85"/>
      <c r="X22" s="88">
        <f t="shared" si="13"/>
        <v>201.60000000000002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Niermann Hans</v>
      </c>
      <c r="C23" s="66" t="str">
        <f>'Wettkampf 1'!C23</f>
        <v>Werlte</v>
      </c>
      <c r="D23" s="149"/>
      <c r="E23" s="150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1"/>
      <c r="V23" s="151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Rolfes Bernhard</v>
      </c>
      <c r="C24" s="66" t="str">
        <f>'Wettkampf 1'!C24</f>
        <v>Werlte</v>
      </c>
      <c r="D24" s="149"/>
      <c r="E24" s="150" t="s">
        <v>119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1"/>
      <c r="V24" s="151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Staggenborg Hans</v>
      </c>
      <c r="C25" s="66" t="str">
        <f>'Wettkampf 1'!C25</f>
        <v>Werlte</v>
      </c>
      <c r="D25" s="149">
        <v>201.9</v>
      </c>
      <c r="E25" s="150"/>
      <c r="F25" s="68">
        <f t="shared" si="0"/>
        <v>201.9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201.9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1">
        <v>101.6</v>
      </c>
      <c r="V25" s="151">
        <v>100.3</v>
      </c>
      <c r="W25" s="85"/>
      <c r="X25" s="88">
        <f t="shared" si="13"/>
        <v>201.89999999999998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Abeln Bernhard</v>
      </c>
      <c r="C26" s="66" t="str">
        <f>'Wettkampf 1'!C26</f>
        <v>Werlte</v>
      </c>
      <c r="D26" s="149">
        <v>198.2</v>
      </c>
      <c r="E26" s="150"/>
      <c r="F26" s="68">
        <f t="shared" si="0"/>
        <v>198.2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198.2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1">
        <v>99.9</v>
      </c>
      <c r="V26" s="151">
        <v>98.3</v>
      </c>
      <c r="W26" s="85"/>
      <c r="X26" s="88">
        <f t="shared" si="13"/>
        <v>198.2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Werlte</v>
      </c>
      <c r="D27" s="82"/>
      <c r="E27" s="83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 t="s">
        <v>119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 t="s">
        <v>119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119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189.3</v>
      </c>
      <c r="H46" s="69">
        <f>SUM(H10:H45)</f>
        <v>3</v>
      </c>
      <c r="I46" s="69">
        <f>LARGE(I10:I45,1)+LARGE(I10:I45,2)+LARGE(I10:I45,3)</f>
        <v>620.9</v>
      </c>
      <c r="J46" s="69">
        <f>SUM(J10:J45)</f>
        <v>4</v>
      </c>
      <c r="K46" s="69">
        <f>LARGE(K10:K45,1)+LARGE(K10:K45,2)+LARGE(K10:K45,3)</f>
        <v>601.70000000000005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8" t="str">
        <f>Übersicht!I4</f>
        <v>Werlte</v>
      </c>
      <c r="X1" s="178"/>
    </row>
    <row r="2" spans="1:27" x14ac:dyDescent="0.3">
      <c r="A2" s="106">
        <v>1</v>
      </c>
      <c r="B2" s="64" t="str">
        <f>'Wettkampf 1'!B2</f>
        <v>Sögel</v>
      </c>
      <c r="D2" s="73">
        <f>G46</f>
        <v>187.5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Übersicht!I3</f>
        <v>19.11.</v>
      </c>
      <c r="X2" s="178"/>
    </row>
    <row r="3" spans="1:27" x14ac:dyDescent="0.3">
      <c r="A3" s="106">
        <v>2</v>
      </c>
      <c r="B3" s="64" t="str">
        <f>'Wettkampf 1'!B3</f>
        <v>Eisten</v>
      </c>
      <c r="D3" s="73">
        <f>I46</f>
        <v>620.6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Werlte</v>
      </c>
      <c r="D4" s="73">
        <f>K46</f>
        <v>605.29999999999995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73" t="s">
        <v>120</v>
      </c>
      <c r="X5" s="174"/>
      <c r="Y5" s="76"/>
    </row>
    <row r="6" spans="1:27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77" t="s">
        <v>137</v>
      </c>
      <c r="X6" s="177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80" t="s">
        <v>120</v>
      </c>
      <c r="X7" s="18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2.9" customHeight="1" x14ac:dyDescent="0.3">
      <c r="A10" s="106">
        <v>1</v>
      </c>
      <c r="B10" s="66" t="str">
        <f>'Wettkampf 1'!B10</f>
        <v>Barnowski Paul</v>
      </c>
      <c r="C10" s="66" t="str">
        <f>'Wettkampf 1'!C10</f>
        <v>Sögel</v>
      </c>
      <c r="D10" s="154"/>
      <c r="E10" s="155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2"/>
      <c r="V10" s="152"/>
      <c r="W10" s="152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Bode Hans</v>
      </c>
      <c r="C11" s="66" t="str">
        <f>'Wettkampf 1'!C11</f>
        <v>Sögel</v>
      </c>
      <c r="D11" s="154">
        <v>187.5</v>
      </c>
      <c r="E11" s="155"/>
      <c r="F11" s="68">
        <f t="shared" ref="F11:F45" si="0">IF(E11="x","0",D11)</f>
        <v>187.5</v>
      </c>
      <c r="G11" s="69">
        <f t="shared" ref="G11:G45" si="1">IF(C11=$B$2,F11,0)</f>
        <v>187.5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3">
        <v>96.3</v>
      </c>
      <c r="V11" s="153">
        <v>91.2</v>
      </c>
      <c r="W11" s="153"/>
      <c r="X11" s="88">
        <f t="shared" ref="X11:X45" si="13">U11+V11+W11</f>
        <v>187.5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van der Lugt Dirk Jan</v>
      </c>
      <c r="C12" s="66" t="str">
        <f>'Wettkampf 1'!C12</f>
        <v>Sögel</v>
      </c>
      <c r="D12" s="154"/>
      <c r="E12" s="155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3"/>
      <c r="V12" s="153"/>
      <c r="W12" s="153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Sögel</v>
      </c>
      <c r="D13" s="154"/>
      <c r="E13" s="155" t="s">
        <v>119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3"/>
      <c r="V13" s="153"/>
      <c r="W13" s="153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</v>
      </c>
      <c r="D14" s="154"/>
      <c r="E14" s="155" t="s">
        <v>119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3"/>
      <c r="V14" s="153"/>
      <c r="W14" s="153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</v>
      </c>
      <c r="D15" s="154"/>
      <c r="E15" s="155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3"/>
      <c r="V15" s="153"/>
      <c r="W15" s="153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154">
        <v>207.6</v>
      </c>
      <c r="E16" s="155"/>
      <c r="F16" s="68">
        <f t="shared" si="0"/>
        <v>207.6</v>
      </c>
      <c r="G16" s="69">
        <f t="shared" si="1"/>
        <v>0</v>
      </c>
      <c r="H16" s="69">
        <f t="shared" si="2"/>
        <v>0</v>
      </c>
      <c r="I16" s="69">
        <f t="shared" si="3"/>
        <v>207.6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3">
        <v>103.4</v>
      </c>
      <c r="V16" s="153">
        <v>104.2</v>
      </c>
      <c r="W16" s="153"/>
      <c r="X16" s="88">
        <f t="shared" si="13"/>
        <v>207.60000000000002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154">
        <v>207</v>
      </c>
      <c r="E17" s="155"/>
      <c r="F17" s="68">
        <f t="shared" si="0"/>
        <v>207</v>
      </c>
      <c r="G17" s="69">
        <f t="shared" si="1"/>
        <v>0</v>
      </c>
      <c r="H17" s="69">
        <f t="shared" si="2"/>
        <v>0</v>
      </c>
      <c r="I17" s="69">
        <f t="shared" si="3"/>
        <v>207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3">
        <v>102.9</v>
      </c>
      <c r="V17" s="153">
        <v>104.1</v>
      </c>
      <c r="W17" s="153"/>
      <c r="X17" s="88">
        <f t="shared" si="13"/>
        <v>207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Gerdes Hans-Jürgen</v>
      </c>
      <c r="C18" s="66" t="str">
        <f>'Wettkampf 1'!C18</f>
        <v>Eisten</v>
      </c>
      <c r="D18" s="154"/>
      <c r="E18" s="155" t="s">
        <v>119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3"/>
      <c r="V18" s="153"/>
      <c r="W18" s="153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154">
        <v>206</v>
      </c>
      <c r="E19" s="155"/>
      <c r="F19" s="68">
        <f t="shared" si="0"/>
        <v>206</v>
      </c>
      <c r="G19" s="69">
        <f t="shared" si="1"/>
        <v>0</v>
      </c>
      <c r="H19" s="69">
        <f t="shared" si="2"/>
        <v>0</v>
      </c>
      <c r="I19" s="69">
        <f t="shared" si="3"/>
        <v>206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3">
        <v>103</v>
      </c>
      <c r="V19" s="153">
        <v>103</v>
      </c>
      <c r="W19" s="153"/>
      <c r="X19" s="88">
        <f t="shared" si="13"/>
        <v>206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Ostermann Franz</v>
      </c>
      <c r="C20" s="66" t="str">
        <f>'Wettkampf 1'!C20</f>
        <v>Eisten</v>
      </c>
      <c r="D20" s="154">
        <v>206</v>
      </c>
      <c r="E20" s="155"/>
      <c r="F20" s="68">
        <f t="shared" si="0"/>
        <v>206</v>
      </c>
      <c r="G20" s="69">
        <f t="shared" si="1"/>
        <v>0</v>
      </c>
      <c r="H20" s="69">
        <f t="shared" si="2"/>
        <v>0</v>
      </c>
      <c r="I20" s="69">
        <f t="shared" si="3"/>
        <v>206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3">
        <v>103.2</v>
      </c>
      <c r="V20" s="153">
        <v>102.8</v>
      </c>
      <c r="W20" s="153"/>
      <c r="X20" s="88">
        <f t="shared" si="13"/>
        <v>206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154"/>
      <c r="E21" s="155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3"/>
      <c r="V21" s="153"/>
      <c r="W21" s="153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Broermann Carl</v>
      </c>
      <c r="C22" s="66" t="str">
        <f>'Wettkampf 1'!C22</f>
        <v>Werlte</v>
      </c>
      <c r="D22" s="154">
        <v>203.8</v>
      </c>
      <c r="E22" s="155"/>
      <c r="F22" s="68">
        <f t="shared" si="0"/>
        <v>203.8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203.8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3">
        <v>101.9</v>
      </c>
      <c r="V22" s="153">
        <v>101.9</v>
      </c>
      <c r="W22" s="153"/>
      <c r="X22" s="88">
        <f t="shared" si="13"/>
        <v>203.8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Niermann Hans</v>
      </c>
      <c r="C23" s="66" t="str">
        <f>'Wettkampf 1'!C23</f>
        <v>Werlte</v>
      </c>
      <c r="D23" s="154"/>
      <c r="E23" s="155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3"/>
      <c r="V23" s="153"/>
      <c r="W23" s="153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Rolfes Bernhard</v>
      </c>
      <c r="C24" s="66" t="str">
        <f>'Wettkampf 1'!C24</f>
        <v>Werlte</v>
      </c>
      <c r="D24" s="154"/>
      <c r="E24" s="155" t="s">
        <v>119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3"/>
      <c r="V24" s="153"/>
      <c r="W24" s="153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Staggenborg Hans</v>
      </c>
      <c r="C25" s="66" t="str">
        <f>'Wettkampf 1'!C25</f>
        <v>Werlte</v>
      </c>
      <c r="D25" s="154">
        <v>201.5</v>
      </c>
      <c r="E25" s="155"/>
      <c r="F25" s="68">
        <f t="shared" si="0"/>
        <v>201.5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201.5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3">
        <v>100.2</v>
      </c>
      <c r="V25" s="153">
        <v>101.3</v>
      </c>
      <c r="W25" s="153"/>
      <c r="X25" s="88">
        <f t="shared" si="13"/>
        <v>201.5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Abeln Bernhard</v>
      </c>
      <c r="C26" s="66" t="str">
        <f>'Wettkampf 1'!C26</f>
        <v>Werlte</v>
      </c>
      <c r="D26" s="154">
        <v>200</v>
      </c>
      <c r="E26" s="155"/>
      <c r="F26" s="68">
        <f t="shared" si="0"/>
        <v>200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200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3">
        <v>100.7</v>
      </c>
      <c r="V26" s="153">
        <v>99.3</v>
      </c>
      <c r="W26" s="153"/>
      <c r="X26" s="88">
        <f t="shared" si="13"/>
        <v>200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Werlte</v>
      </c>
      <c r="D27" s="154"/>
      <c r="E27" s="155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3"/>
      <c r="V27" s="153"/>
      <c r="W27" s="153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154"/>
      <c r="E28" s="155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3"/>
      <c r="V28" s="153"/>
      <c r="W28" s="153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154"/>
      <c r="E29" s="155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3"/>
      <c r="V29" s="153"/>
      <c r="W29" s="153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154"/>
      <c r="E30" s="155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3"/>
      <c r="V30" s="153"/>
      <c r="W30" s="153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154"/>
      <c r="E31" s="155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3"/>
      <c r="V31" s="153"/>
      <c r="W31" s="153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154"/>
      <c r="E32" s="155" t="s">
        <v>119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3"/>
      <c r="V32" s="153"/>
      <c r="W32" s="153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154"/>
      <c r="E33" s="155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3"/>
      <c r="V33" s="153"/>
      <c r="W33" s="153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154"/>
      <c r="E34" s="155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3"/>
      <c r="V34" s="153"/>
      <c r="W34" s="153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154"/>
      <c r="E35" s="155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3"/>
      <c r="V35" s="153"/>
      <c r="W35" s="153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154"/>
      <c r="E36" s="155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3"/>
      <c r="V36" s="153"/>
      <c r="W36" s="153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154"/>
      <c r="E37" s="155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3"/>
      <c r="V37" s="153"/>
      <c r="W37" s="153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154"/>
      <c r="E38" s="155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3"/>
      <c r="V38" s="153"/>
      <c r="W38" s="153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154"/>
      <c r="E39" s="155" t="s">
        <v>119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3"/>
      <c r="V39" s="153"/>
      <c r="W39" s="153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4"/>
      <c r="E40" s="155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53"/>
      <c r="V40" s="153"/>
      <c r="W40" s="153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4"/>
      <c r="E41" s="155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53"/>
      <c r="V41" s="153"/>
      <c r="W41" s="153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4"/>
      <c r="E42" s="155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53"/>
      <c r="V42" s="153"/>
      <c r="W42" s="153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4"/>
      <c r="E43" s="155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53"/>
      <c r="V43" s="153"/>
      <c r="W43" s="153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4"/>
      <c r="E44" s="155" t="s">
        <v>119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3"/>
      <c r="V44" s="153"/>
      <c r="W44" s="153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4"/>
      <c r="E45" s="155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3"/>
      <c r="V45" s="153"/>
      <c r="W45" s="153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187.5</v>
      </c>
      <c r="H46" s="69">
        <f>SUM(H10:H45)</f>
        <v>3</v>
      </c>
      <c r="I46" s="69">
        <f>LARGE(I10:I45,1)+LARGE(I10:I45,2)+LARGE(I10:I45,3)</f>
        <v>620.6</v>
      </c>
      <c r="J46" s="69">
        <f>SUM(J10:J45)</f>
        <v>4</v>
      </c>
      <c r="K46" s="69">
        <f>LARGE(K10:K45,1)+LARGE(K10:K45,2)+LARGE(K10:K45,3)</f>
        <v>605.29999999999995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E33" sqref="E3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8" t="str">
        <f>Übersicht!L4</f>
        <v>Sögel</v>
      </c>
      <c r="X1" s="178"/>
    </row>
    <row r="2" spans="1:27" x14ac:dyDescent="0.3">
      <c r="A2" s="106">
        <v>1</v>
      </c>
      <c r="B2" s="64" t="str">
        <f>'Wettkampf 1'!B2</f>
        <v>Sögel</v>
      </c>
      <c r="C2" s="72"/>
      <c r="D2" s="73">
        <f>G46</f>
        <v>0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Übersicht!L3</f>
        <v>14.01.</v>
      </c>
      <c r="X2" s="178"/>
    </row>
    <row r="3" spans="1:27" x14ac:dyDescent="0.3">
      <c r="A3" s="106">
        <v>2</v>
      </c>
      <c r="B3" s="64" t="str">
        <f>'Wettkampf 1'!B3</f>
        <v>Eisten</v>
      </c>
      <c r="C3" s="72"/>
      <c r="D3" s="73">
        <f>I46</f>
        <v>0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Werlte</v>
      </c>
      <c r="C4" s="72"/>
      <c r="D4" s="73">
        <f>K46</f>
        <v>0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73"/>
      <c r="X5" s="174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77"/>
      <c r="X6" s="177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80" t="s">
        <v>63</v>
      </c>
      <c r="X7" s="18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2.9" customHeight="1" x14ac:dyDescent="0.3">
      <c r="A10" s="106">
        <v>1</v>
      </c>
      <c r="B10" s="66" t="str">
        <f>'Wettkampf 1'!B10</f>
        <v>Barnowski Paul</v>
      </c>
      <c r="C10" s="66" t="str">
        <f>'Wettkampf 1'!C10</f>
        <v>Sögel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Bode Hans</v>
      </c>
      <c r="C11" s="66" t="str">
        <f>'Wettkampf 1'!C11</f>
        <v>Sögel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van der Lugt Dirk Jan</v>
      </c>
      <c r="C12" s="66" t="str">
        <f>'Wettkampf 1'!C12</f>
        <v>Sögel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Sögel</v>
      </c>
      <c r="D13" s="82"/>
      <c r="E13" s="83" t="s">
        <v>119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</v>
      </c>
      <c r="D14" s="82"/>
      <c r="E14" s="83" t="s">
        <v>119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</v>
      </c>
      <c r="D15" s="82"/>
      <c r="E15" s="83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Gerdes Hans-Jürgen</v>
      </c>
      <c r="C18" s="66" t="str">
        <f>'Wettkampf 1'!C18</f>
        <v>Eisten</v>
      </c>
      <c r="D18" s="82"/>
      <c r="E18" s="83" t="s">
        <v>119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Ostermann Franz</v>
      </c>
      <c r="C20" s="66" t="str">
        <f>'Wettkampf 1'!C20</f>
        <v>Eisten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Broermann Carl</v>
      </c>
      <c r="C22" s="66" t="str">
        <f>'Wettkampf 1'!C22</f>
        <v>Werlte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Niermann Hans</v>
      </c>
      <c r="C23" s="66" t="str">
        <f>'Wettkampf 1'!C23</f>
        <v>Werlte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Rolfes Bernhard</v>
      </c>
      <c r="C24" s="66" t="str">
        <f>'Wettkampf 1'!C24</f>
        <v>Werlte</v>
      </c>
      <c r="D24" s="82"/>
      <c r="E24" s="83" t="s">
        <v>119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Staggenborg Hans</v>
      </c>
      <c r="C25" s="66" t="str">
        <f>'Wettkampf 1'!C25</f>
        <v>Werlte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Abeln Bernhard</v>
      </c>
      <c r="C26" s="66" t="str">
        <f>'Wettkampf 1'!C26</f>
        <v>Werlte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Werlte</v>
      </c>
      <c r="D27" s="82"/>
      <c r="E27" s="83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 t="s">
        <v>119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 t="s">
        <v>119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119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3</v>
      </c>
      <c r="I46" s="69">
        <f>LARGE(I10:I45,1)+LARGE(I10:I45,2)+LARGE(I10:I45,3)</f>
        <v>0</v>
      </c>
      <c r="J46" s="69">
        <f>SUM(J10:J45)</f>
        <v>4</v>
      </c>
      <c r="K46" s="69">
        <f>LARGE(K10:K45,1)+LARGE(K10:K45,2)+LARGE(K10:K45,3)</f>
        <v>0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E32" sqref="E32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8" t="str">
        <f>Übersicht!M4</f>
        <v xml:space="preserve">Eisten </v>
      </c>
      <c r="X1" s="178"/>
    </row>
    <row r="2" spans="1:27" x14ac:dyDescent="0.3">
      <c r="A2" s="106">
        <v>1</v>
      </c>
      <c r="B2" s="64" t="str">
        <f>'Wettkampf 1'!B2</f>
        <v>Sögel</v>
      </c>
      <c r="C2" s="72"/>
      <c r="D2" s="73">
        <f>G46</f>
        <v>0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Übersicht!M3</f>
        <v>28.01.</v>
      </c>
      <c r="X2" s="178"/>
    </row>
    <row r="3" spans="1:27" x14ac:dyDescent="0.3">
      <c r="A3" s="106">
        <v>2</v>
      </c>
      <c r="B3" s="64" t="str">
        <f>'Wettkampf 1'!B3</f>
        <v>Eisten</v>
      </c>
      <c r="C3" s="72"/>
      <c r="D3" s="73">
        <f>I46</f>
        <v>0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Werlte</v>
      </c>
      <c r="C4" s="72"/>
      <c r="D4" s="73">
        <f>K46</f>
        <v>0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73"/>
      <c r="X5" s="174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77"/>
      <c r="X6" s="177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80" t="s">
        <v>63</v>
      </c>
      <c r="X7" s="18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2.9" customHeight="1" x14ac:dyDescent="0.3">
      <c r="A10" s="106">
        <v>1</v>
      </c>
      <c r="B10" s="66" t="str">
        <f>'Wettkampf 1'!B10</f>
        <v>Barnowski Paul</v>
      </c>
      <c r="C10" s="66" t="str">
        <f>'Wettkampf 1'!C10</f>
        <v>Sögel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Bode Hans</v>
      </c>
      <c r="C11" s="66" t="str">
        <f>'Wettkampf 1'!C11</f>
        <v>Sögel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van der Lugt Dirk Jan</v>
      </c>
      <c r="C12" s="66" t="str">
        <f>'Wettkampf 1'!C12</f>
        <v>Sögel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Sögel</v>
      </c>
      <c r="D13" s="82"/>
      <c r="E13" s="83" t="s">
        <v>119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</v>
      </c>
      <c r="D14" s="82"/>
      <c r="E14" s="83" t="s">
        <v>119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</v>
      </c>
      <c r="D15" s="82"/>
      <c r="E15" s="83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Gerdes Hans-Jürgen</v>
      </c>
      <c r="C18" s="66" t="str">
        <f>'Wettkampf 1'!C18</f>
        <v>Eisten</v>
      </c>
      <c r="D18" s="82"/>
      <c r="E18" s="83" t="s">
        <v>119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Ostermann Franz</v>
      </c>
      <c r="C20" s="66" t="str">
        <f>'Wettkampf 1'!C20</f>
        <v>Eisten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Broermann Carl</v>
      </c>
      <c r="C22" s="66" t="str">
        <f>'Wettkampf 1'!C22</f>
        <v>Werlte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Niermann Hans</v>
      </c>
      <c r="C23" s="66" t="str">
        <f>'Wettkampf 1'!C23</f>
        <v>Werlte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Rolfes Bernhard</v>
      </c>
      <c r="C24" s="66" t="str">
        <f>'Wettkampf 1'!C24</f>
        <v>Werlte</v>
      </c>
      <c r="D24" s="82"/>
      <c r="E24" s="83" t="s">
        <v>119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Staggenborg Hans</v>
      </c>
      <c r="C25" s="66" t="str">
        <f>'Wettkampf 1'!C25</f>
        <v>Werlte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Abeln Bernhard</v>
      </c>
      <c r="C26" s="66" t="str">
        <f>'Wettkampf 1'!C26</f>
        <v>Werlte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Werlte</v>
      </c>
      <c r="D27" s="82"/>
      <c r="E27" s="83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 t="s">
        <v>119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 t="s">
        <v>119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119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3</v>
      </c>
      <c r="I46" s="69">
        <f>LARGE(I10:I45,1)+LARGE(I10:I45,2)+LARGE(I10:I45,3)</f>
        <v>0</v>
      </c>
      <c r="J46" s="69">
        <f>SUM(J10:J45)</f>
        <v>4</v>
      </c>
      <c r="K46" s="69">
        <f>LARGE(K10:K45,1)+LARGE(K10:K45,2)+LARGE(K10:K45,3)</f>
        <v>0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E11" sqref="E11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8" t="str">
        <f>Übersicht!N4</f>
        <v>Werlte</v>
      </c>
      <c r="X1" s="178"/>
    </row>
    <row r="2" spans="1:27" x14ac:dyDescent="0.3">
      <c r="A2" s="106">
        <v>1</v>
      </c>
      <c r="B2" s="64" t="str">
        <f>'Wettkampf 1'!B2</f>
        <v>Sögel</v>
      </c>
      <c r="C2" s="72"/>
      <c r="D2" s="73">
        <f>G46</f>
        <v>0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Übersicht!N3</f>
        <v>11.02.</v>
      </c>
      <c r="X2" s="178"/>
    </row>
    <row r="3" spans="1:27" x14ac:dyDescent="0.3">
      <c r="A3" s="106">
        <v>2</v>
      </c>
      <c r="B3" s="64" t="str">
        <f>'Wettkampf 1'!B3</f>
        <v>Eisten</v>
      </c>
      <c r="C3" s="72"/>
      <c r="D3" s="73">
        <f>I46</f>
        <v>0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Werlte</v>
      </c>
      <c r="C4" s="72"/>
      <c r="D4" s="73">
        <f>K46</f>
        <v>0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73"/>
      <c r="X5" s="174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77"/>
      <c r="X6" s="177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80" t="s">
        <v>63</v>
      </c>
      <c r="X7" s="18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2.9" customHeight="1" x14ac:dyDescent="0.3">
      <c r="A10" s="106">
        <v>1</v>
      </c>
      <c r="B10" s="66" t="str">
        <f>'Wettkampf 1'!B10</f>
        <v>Barnowski Paul</v>
      </c>
      <c r="C10" s="66" t="str">
        <f>'Wettkampf 1'!C10</f>
        <v>Sögel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Bode Hans</v>
      </c>
      <c r="C11" s="66" t="str">
        <f>'Wettkampf 1'!C11</f>
        <v>Sögel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van der Lugt Dirk Jan</v>
      </c>
      <c r="C12" s="66" t="str">
        <f>'Wettkampf 1'!C12</f>
        <v>Sögel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Sögel</v>
      </c>
      <c r="D13" s="82"/>
      <c r="E13" s="83" t="s">
        <v>119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</v>
      </c>
      <c r="D14" s="82"/>
      <c r="E14" s="83" t="s">
        <v>119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</v>
      </c>
      <c r="D15" s="82"/>
      <c r="E15" s="83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Gerdes Hans-Jürgen</v>
      </c>
      <c r="C18" s="66" t="str">
        <f>'Wettkampf 1'!C18</f>
        <v>Eisten</v>
      </c>
      <c r="D18" s="82"/>
      <c r="E18" s="83" t="s">
        <v>119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Ostermann Franz</v>
      </c>
      <c r="C20" s="66" t="str">
        <f>'Wettkampf 1'!C20</f>
        <v>Eisten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Broermann Carl</v>
      </c>
      <c r="C22" s="66" t="str">
        <f>'Wettkampf 1'!C22</f>
        <v>Werlte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Niermann Hans</v>
      </c>
      <c r="C23" s="66" t="str">
        <f>'Wettkampf 1'!C23</f>
        <v>Werlte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Rolfes Bernhard</v>
      </c>
      <c r="C24" s="66" t="str">
        <f>'Wettkampf 1'!C24</f>
        <v>Werlte</v>
      </c>
      <c r="D24" s="82"/>
      <c r="E24" s="83" t="s">
        <v>119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Staggenborg Hans</v>
      </c>
      <c r="C25" s="66" t="str">
        <f>'Wettkampf 1'!C25</f>
        <v>Werlte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Abeln Bernhard</v>
      </c>
      <c r="C26" s="66" t="str">
        <f>'Wettkampf 1'!C26</f>
        <v>Werlte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Werlte</v>
      </c>
      <c r="D27" s="82"/>
      <c r="E27" s="83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 t="s">
        <v>119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 t="s">
        <v>119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119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3</v>
      </c>
      <c r="I46" s="69">
        <f>LARGE(I10:I45,1)+LARGE(I10:I45,2)+LARGE(I10:I45,3)</f>
        <v>0</v>
      </c>
      <c r="J46" s="69">
        <f>SUM(J10:J45)</f>
        <v>4</v>
      </c>
      <c r="K46" s="69">
        <f>LARGE(K10:K45,1)+LARGE(K10:K45,2)+LARGE(K10:K45,3)</f>
        <v>0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62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E10" sqref="E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8" t="str">
        <f>Übersicht!O4</f>
        <v>Sögel</v>
      </c>
      <c r="X1" s="178"/>
    </row>
    <row r="2" spans="1:27" x14ac:dyDescent="0.3">
      <c r="A2" s="106">
        <v>1</v>
      </c>
      <c r="B2" s="64" t="str">
        <f>'Wettkampf 1'!B2</f>
        <v>Sögel</v>
      </c>
      <c r="C2" s="72"/>
      <c r="D2" s="73">
        <f>G46</f>
        <v>0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Übersicht!O3</f>
        <v>25.02.</v>
      </c>
      <c r="X2" s="178"/>
    </row>
    <row r="3" spans="1:27" x14ac:dyDescent="0.3">
      <c r="A3" s="106">
        <v>2</v>
      </c>
      <c r="B3" s="64" t="str">
        <f>'Wettkampf 1'!B3</f>
        <v>Eisten</v>
      </c>
      <c r="C3" s="72"/>
      <c r="D3" s="73">
        <f>I46</f>
        <v>0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Werlte</v>
      </c>
      <c r="C4" s="72"/>
      <c r="D4" s="73">
        <f>K46</f>
        <v>0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73"/>
      <c r="X5" s="174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77"/>
      <c r="X6" s="177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80" t="s">
        <v>63</v>
      </c>
      <c r="X7" s="18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2.9" customHeight="1" x14ac:dyDescent="0.3">
      <c r="A10" s="106">
        <v>1</v>
      </c>
      <c r="B10" s="66" t="str">
        <f>'Wettkampf 1'!B10</f>
        <v>Barnowski Paul</v>
      </c>
      <c r="C10" s="66" t="str">
        <f>'Wettkampf 1'!C10</f>
        <v>Sögel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Bode Hans</v>
      </c>
      <c r="C11" s="66" t="str">
        <f>'Wettkampf 1'!C11</f>
        <v>Sögel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van der Lugt Dirk Jan</v>
      </c>
      <c r="C12" s="66" t="str">
        <f>'Wettkampf 1'!C12</f>
        <v>Sögel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Sögel</v>
      </c>
      <c r="D13" s="82"/>
      <c r="E13" s="83" t="s">
        <v>119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</v>
      </c>
      <c r="D14" s="82"/>
      <c r="E14" s="83" t="s">
        <v>119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</v>
      </c>
      <c r="D15" s="82"/>
      <c r="E15" s="83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Gerdes Hans-Jürgen</v>
      </c>
      <c r="C18" s="66" t="str">
        <f>'Wettkampf 1'!C18</f>
        <v>Eisten</v>
      </c>
      <c r="D18" s="82"/>
      <c r="E18" s="83" t="s">
        <v>119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Ostermann Franz</v>
      </c>
      <c r="C20" s="66" t="str">
        <f>'Wettkampf 1'!C20</f>
        <v>Eisten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Broermann Carl</v>
      </c>
      <c r="C22" s="66" t="str">
        <f>'Wettkampf 1'!C22</f>
        <v>Werlte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Niermann Hans</v>
      </c>
      <c r="C23" s="66" t="str">
        <f>'Wettkampf 1'!C23</f>
        <v>Werlte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Rolfes Bernhard</v>
      </c>
      <c r="C24" s="66" t="str">
        <f>'Wettkampf 1'!C24</f>
        <v>Werlte</v>
      </c>
      <c r="D24" s="82"/>
      <c r="E24" s="83" t="s">
        <v>119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Staggenborg Hans</v>
      </c>
      <c r="C25" s="66" t="str">
        <f>'Wettkampf 1'!C25</f>
        <v>Werlte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Abeln Bernhard</v>
      </c>
      <c r="C26" s="66" t="str">
        <f>'Wettkampf 1'!C26</f>
        <v>Werlte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Werlte</v>
      </c>
      <c r="D27" s="82"/>
      <c r="E27" s="83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 t="s">
        <v>119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 t="s">
        <v>119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119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3</v>
      </c>
      <c r="I46" s="69">
        <f>LARGE(I10:I45,1)+LARGE(I10:I45,2)+LARGE(I10:I45,3)</f>
        <v>0</v>
      </c>
      <c r="J46" s="69">
        <f>SUM(J10:J45)</f>
        <v>4</v>
      </c>
      <c r="K46" s="69">
        <f>LARGE(K10:K45,1)+LARGE(K10:K45,2)+LARGE(K10:K45,3)</f>
        <v>0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62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:D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8" t="str">
        <f>Übersicht!P4</f>
        <v>Eisten</v>
      </c>
      <c r="X1" s="178"/>
    </row>
    <row r="2" spans="1:27" x14ac:dyDescent="0.3">
      <c r="A2" s="106">
        <v>1</v>
      </c>
      <c r="B2" s="64" t="str">
        <f>'Wettkampf 1'!B2</f>
        <v>Sögel</v>
      </c>
      <c r="C2" s="72"/>
      <c r="D2" s="73">
        <f>G46</f>
        <v>0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Übersicht!P3</f>
        <v>10.03.</v>
      </c>
      <c r="X2" s="178"/>
    </row>
    <row r="3" spans="1:27" x14ac:dyDescent="0.3">
      <c r="A3" s="106">
        <v>2</v>
      </c>
      <c r="B3" s="64" t="str">
        <f>'Wettkampf 1'!B3</f>
        <v>Eisten</v>
      </c>
      <c r="C3" s="72"/>
      <c r="D3" s="73">
        <f>I46</f>
        <v>0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Werlte</v>
      </c>
      <c r="C4" s="72"/>
      <c r="D4" s="73">
        <f>K46</f>
        <v>0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73"/>
      <c r="X5" s="174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77"/>
      <c r="X6" s="177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80" t="s">
        <v>63</v>
      </c>
      <c r="X7" s="18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2.9" customHeight="1" x14ac:dyDescent="0.3">
      <c r="A10" s="106">
        <v>1</v>
      </c>
      <c r="B10" s="66" t="str">
        <f>'Wettkampf 1'!B10</f>
        <v>Barnowski Paul</v>
      </c>
      <c r="C10" s="66" t="str">
        <f>'Wettkampf 1'!C10</f>
        <v>Sögel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Bode Hans</v>
      </c>
      <c r="C11" s="66" t="str">
        <f>'Wettkampf 1'!C11</f>
        <v>Sögel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van der Lugt Dirk Jan</v>
      </c>
      <c r="C12" s="66" t="str">
        <f>'Wettkampf 1'!C12</f>
        <v>Sögel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Sögel</v>
      </c>
      <c r="D13" s="82"/>
      <c r="E13" s="83" t="s">
        <v>119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</v>
      </c>
      <c r="D14" s="82"/>
      <c r="E14" s="83" t="s">
        <v>119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</v>
      </c>
      <c r="D15" s="82"/>
      <c r="E15" s="83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Gerdes Hans-Jürgen</v>
      </c>
      <c r="C18" s="66" t="str">
        <f>'Wettkampf 1'!C18</f>
        <v>Eisten</v>
      </c>
      <c r="D18" s="82"/>
      <c r="E18" s="83" t="s">
        <v>119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Ostermann Franz</v>
      </c>
      <c r="C20" s="66" t="str">
        <f>'Wettkampf 1'!C20</f>
        <v>Eisten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Broermann Carl</v>
      </c>
      <c r="C22" s="66" t="str">
        <f>'Wettkampf 1'!C22</f>
        <v>Werlte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Niermann Hans</v>
      </c>
      <c r="C23" s="66" t="str">
        <f>'Wettkampf 1'!C23</f>
        <v>Werlte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Rolfes Bernhard</v>
      </c>
      <c r="C24" s="66" t="str">
        <f>'Wettkampf 1'!C24</f>
        <v>Werlte</v>
      </c>
      <c r="D24" s="82"/>
      <c r="E24" s="83" t="s">
        <v>119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Staggenborg Hans</v>
      </c>
      <c r="C25" s="66" t="str">
        <f>'Wettkampf 1'!C25</f>
        <v>Werlte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Abeln Bernhard</v>
      </c>
      <c r="C26" s="66" t="str">
        <f>'Wettkampf 1'!C26</f>
        <v>Werlte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Werlte</v>
      </c>
      <c r="D27" s="82"/>
      <c r="E27" s="83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 t="s">
        <v>119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 t="s">
        <v>119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119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3</v>
      </c>
      <c r="I46" s="69">
        <f>LARGE(I10:I45,1)+LARGE(I10:I45,2)+LARGE(I10:I45,3)</f>
        <v>0</v>
      </c>
      <c r="J46" s="69">
        <f>SUM(J10:J45)</f>
        <v>4</v>
      </c>
      <c r="K46" s="69">
        <f>LARGE(K10:K45,1)+LARGE(K10:K45,2)+LARGE(K10:K45,3)</f>
        <v>0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  <c r="AA46" s="71"/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E10" sqref="E10:E45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8" t="str">
        <f>Übersicht!Q4</f>
        <v>Werlte</v>
      </c>
      <c r="X1" s="178"/>
    </row>
    <row r="2" spans="1:27" x14ac:dyDescent="0.3">
      <c r="A2" s="106">
        <v>1</v>
      </c>
      <c r="B2" s="64" t="str">
        <f>'Wettkampf 1'!B2</f>
        <v>Sögel</v>
      </c>
      <c r="C2" s="72"/>
      <c r="D2" s="73">
        <f>G46</f>
        <v>0</v>
      </c>
      <c r="E2" s="110" t="str">
        <f>IF(H46&gt;4,"Es sind zu viele Schützen in Wertung!"," ")</f>
        <v xml:space="preserve"> </v>
      </c>
      <c r="V2" s="107" t="s">
        <v>31</v>
      </c>
      <c r="W2" s="179" t="str">
        <f>Übersicht!Q3</f>
        <v>07.04.</v>
      </c>
      <c r="X2" s="178"/>
    </row>
    <row r="3" spans="1:27" x14ac:dyDescent="0.3">
      <c r="A3" s="106">
        <v>2</v>
      </c>
      <c r="B3" s="64" t="str">
        <f>'Wettkampf 1'!B3</f>
        <v>Eisten</v>
      </c>
      <c r="C3" s="72"/>
      <c r="D3" s="73">
        <f>I46</f>
        <v>0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Werlte</v>
      </c>
      <c r="C4" s="72"/>
      <c r="D4" s="73">
        <f>K46</f>
        <v>0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Verein IV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73"/>
      <c r="X5" s="174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77"/>
      <c r="X6" s="177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54</v>
      </c>
      <c r="W7" s="180" t="s">
        <v>63</v>
      </c>
      <c r="X7" s="181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0" t="s">
        <v>32</v>
      </c>
      <c r="V9" s="171"/>
      <c r="W9" s="171"/>
      <c r="X9" s="172"/>
    </row>
    <row r="10" spans="1:27" ht="12.9" customHeight="1" x14ac:dyDescent="0.3">
      <c r="A10" s="106">
        <v>1</v>
      </c>
      <c r="B10" s="66" t="str">
        <f>'Wettkampf 1'!B10</f>
        <v>Barnowski Paul</v>
      </c>
      <c r="C10" s="66" t="str">
        <f>'Wettkampf 1'!C10</f>
        <v>Sögel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Bode Hans</v>
      </c>
      <c r="C11" s="66" t="str">
        <f>'Wettkampf 1'!C11</f>
        <v>Sögel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van der Lugt Dirk Jan</v>
      </c>
      <c r="C12" s="66" t="str">
        <f>'Wettkampf 1'!C12</f>
        <v>Sögel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Schütze 4</v>
      </c>
      <c r="C13" s="66" t="str">
        <f>'Wettkampf 1'!C13</f>
        <v>Sögel</v>
      </c>
      <c r="D13" s="82"/>
      <c r="E13" s="83" t="s">
        <v>119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Sögel</v>
      </c>
      <c r="D14" s="82"/>
      <c r="E14" s="83" t="s">
        <v>119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Sögel</v>
      </c>
      <c r="D15" s="82"/>
      <c r="E15" s="83" t="s">
        <v>119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Baalmann Werner</v>
      </c>
      <c r="C16" s="66" t="str">
        <f>'Wettkampf 1'!C16</f>
        <v>Eisten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Büter Wilhelm</v>
      </c>
      <c r="C17" s="66" t="str">
        <f>'Wettkampf 1'!C17</f>
        <v>Eisten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Gerdes Hans-Jürgen</v>
      </c>
      <c r="C18" s="66" t="str">
        <f>'Wettkampf 1'!C18</f>
        <v>Eisten</v>
      </c>
      <c r="D18" s="82"/>
      <c r="E18" s="83" t="s">
        <v>119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Schute Helmut</v>
      </c>
      <c r="C19" s="66" t="str">
        <f>'Wettkampf 1'!C19</f>
        <v>Eisten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Ostermann Franz</v>
      </c>
      <c r="C20" s="66" t="str">
        <f>'Wettkampf 1'!C20</f>
        <v>Eisten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</v>
      </c>
      <c r="D21" s="82"/>
      <c r="E21" s="83" t="s">
        <v>119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Broermann Carl</v>
      </c>
      <c r="C22" s="66" t="str">
        <f>'Wettkampf 1'!C22</f>
        <v>Werlte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Niermann Hans</v>
      </c>
      <c r="C23" s="66" t="str">
        <f>'Wettkampf 1'!C23</f>
        <v>Werlte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Rolfes Bernhard</v>
      </c>
      <c r="C24" s="66" t="str">
        <f>'Wettkampf 1'!C24</f>
        <v>Werlte</v>
      </c>
      <c r="D24" s="82"/>
      <c r="E24" s="83" t="s">
        <v>119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Staggenborg Hans</v>
      </c>
      <c r="C25" s="66" t="str">
        <f>'Wettkampf 1'!C25</f>
        <v>Werlte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Abeln Bernhard</v>
      </c>
      <c r="C26" s="66" t="str">
        <f>'Wettkampf 1'!C26</f>
        <v>Werlte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Werlte</v>
      </c>
      <c r="D27" s="82"/>
      <c r="E27" s="83" t="s">
        <v>119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Schütze 19</v>
      </c>
      <c r="C28" s="66" t="str">
        <f>'Wettkampf 1'!C28</f>
        <v>Verein IV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Schütze 20</v>
      </c>
      <c r="C29" s="66" t="str">
        <f>'Wettkampf 1'!C29</f>
        <v>Verein IV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Schütze 21</v>
      </c>
      <c r="C30" s="66" t="str">
        <f>'Wettkampf 1'!C30</f>
        <v>Verein IV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Schütze 22</v>
      </c>
      <c r="C31" s="66" t="str">
        <f>'Wettkampf 1'!C31</f>
        <v>Verein IV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Verein IV</v>
      </c>
      <c r="D32" s="82"/>
      <c r="E32" s="83" t="s">
        <v>119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Verein IV</v>
      </c>
      <c r="D33" s="82"/>
      <c r="E33" s="83" t="s">
        <v>119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 t="s">
        <v>119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 t="s">
        <v>119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119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119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3</v>
      </c>
      <c r="I46" s="69">
        <f>LARGE(I10:I45,1)+LARGE(I10:I45,2)+LARGE(I10:I45,3)</f>
        <v>0</v>
      </c>
      <c r="J46" s="69">
        <f>SUM(J10:J45)</f>
        <v>4</v>
      </c>
      <c r="K46" s="69">
        <f>LARGE(K10:K45,1)+LARGE(K10:K45,2)+LARGE(K10:K45,3)</f>
        <v>0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5" t="str">
        <f>Übersicht!K1</f>
        <v>2023/2024</v>
      </c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27"/>
      <c r="V1" s="127"/>
      <c r="W1" s="127"/>
      <c r="X1" s="137" t="s">
        <v>46</v>
      </c>
      <c r="Y1" s="185"/>
      <c r="Z1" s="185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Sögel</v>
      </c>
      <c r="C2" s="134"/>
      <c r="D2" s="185" t="s">
        <v>60</v>
      </c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27"/>
      <c r="V2" s="127"/>
      <c r="W2" s="127"/>
      <c r="X2" s="137" t="s">
        <v>31</v>
      </c>
      <c r="Y2" s="186"/>
      <c r="Z2" s="185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Eisten</v>
      </c>
      <c r="C3" s="128"/>
      <c r="D3" s="185" t="str">
        <f>Übersicht!M1</f>
        <v>1. Kreisliga</v>
      </c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Werlte</v>
      </c>
      <c r="C4" s="128"/>
      <c r="D4" s="185" t="str">
        <f>Übersicht!P1</f>
        <v>Senioren</v>
      </c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Verein IV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7"/>
      <c r="Z5" s="188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Verein 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7"/>
      <c r="Z6" s="188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54</v>
      </c>
      <c r="Y7" s="187"/>
      <c r="Z7" s="188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57</v>
      </c>
      <c r="C9" s="139" t="s">
        <v>55</v>
      </c>
      <c r="D9" s="140" t="s">
        <v>58</v>
      </c>
      <c r="E9" s="139" t="s">
        <v>56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61</v>
      </c>
      <c r="V9" s="141"/>
      <c r="W9" s="182" t="s">
        <v>32</v>
      </c>
      <c r="X9" s="183"/>
      <c r="Y9" s="183"/>
      <c r="Z9" s="184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Barnowski Paul</v>
      </c>
      <c r="C10" s="135" t="str">
        <f>'Wettkampf 1'!C10</f>
        <v>Sögel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Bode Hans</v>
      </c>
      <c r="C11" s="135" t="str">
        <f>'Wettkampf 1'!C11</f>
        <v>Sögel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van der Lugt Dirk Jan</v>
      </c>
      <c r="C12" s="135" t="str">
        <f>'Wettkampf 1'!C12</f>
        <v>Sögel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Schütze 4</v>
      </c>
      <c r="C13" s="135" t="str">
        <f>'Wettkampf 1'!C13</f>
        <v>Sögel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Schütze 5</v>
      </c>
      <c r="C14" s="135" t="str">
        <f>'Wettkampf 1'!C14</f>
        <v>Sögel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Sögel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Baalmann Werner</v>
      </c>
      <c r="C16" s="135" t="str">
        <f>'Wettkampf 1'!C16</f>
        <v>Eisten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Büter Wilhelm</v>
      </c>
      <c r="C17" s="135" t="str">
        <f>'Wettkampf 1'!C17</f>
        <v>Eisten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Gerdes Hans-Jürgen</v>
      </c>
      <c r="C18" s="135" t="str">
        <f>'Wettkampf 1'!C18</f>
        <v>Eisten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Schute Helmut</v>
      </c>
      <c r="C19" s="135" t="str">
        <f>'Wettkampf 1'!C19</f>
        <v>Eisten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Ostermann Franz</v>
      </c>
      <c r="C20" s="135" t="str">
        <f>'Wettkampf 1'!C20</f>
        <v>Eisten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Eisten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Broermann Carl</v>
      </c>
      <c r="C22" s="135" t="str">
        <f>'Wettkampf 1'!C22</f>
        <v>Werlte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Niermann Hans</v>
      </c>
      <c r="C23" s="135" t="str">
        <f>'Wettkampf 1'!C23</f>
        <v>Werlte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Rolfes Bernhard</v>
      </c>
      <c r="C24" s="135" t="str">
        <f>'Wettkampf 1'!C24</f>
        <v>Werlte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Staggenborg Hans</v>
      </c>
      <c r="C25" s="135" t="str">
        <f>'Wettkampf 1'!C25</f>
        <v>Werlte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Abeln Bernhard</v>
      </c>
      <c r="C26" s="135" t="str">
        <f>'Wettkampf 1'!C26</f>
        <v>Werlte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Werlte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Schütze 19</v>
      </c>
      <c r="C28" s="135" t="str">
        <f>'Wettkampf 1'!C28</f>
        <v>Verein IV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Schütze 20</v>
      </c>
      <c r="C29" s="135" t="str">
        <f>'Wettkampf 1'!C29</f>
        <v>Verein IV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Schütze 21</v>
      </c>
      <c r="C30" s="135" t="str">
        <f>'Wettkampf 1'!C30</f>
        <v>Verein IV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Schütze 22</v>
      </c>
      <c r="C31" s="135" t="str">
        <f>'Wettkampf 1'!C31</f>
        <v>Verein IV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Verein IV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Verein IV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Schütze 25</v>
      </c>
      <c r="C34" s="135" t="str">
        <f>'Wettkampf 1'!C34</f>
        <v>Verein 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Schütze 26</v>
      </c>
      <c r="C35" s="135" t="str">
        <f>'Wettkampf 1'!C35</f>
        <v>Verein 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Schütze 27</v>
      </c>
      <c r="C36" s="135" t="str">
        <f>'Wettkampf 1'!C36</f>
        <v>Verein 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Schütze 28</v>
      </c>
      <c r="C37" s="135" t="str">
        <f>'Wettkampf 1'!C37</f>
        <v>Verein 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Verein 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Verein V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59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5" t="str">
        <f>Übersicht!K1</f>
        <v>2023/2024</v>
      </c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27"/>
      <c r="V1" s="127"/>
      <c r="W1" s="127"/>
      <c r="X1" s="137" t="s">
        <v>46</v>
      </c>
      <c r="Y1" s="185"/>
      <c r="Z1" s="185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85" t="s">
        <v>60</v>
      </c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27"/>
      <c r="V2" s="127"/>
      <c r="W2" s="127"/>
      <c r="X2" s="137" t="s">
        <v>31</v>
      </c>
      <c r="Y2" s="186"/>
      <c r="Z2" s="185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7"/>
      <c r="Z5" s="188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7"/>
      <c r="Z6" s="188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54</v>
      </c>
      <c r="Y7" s="187"/>
      <c r="Z7" s="188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57</v>
      </c>
      <c r="C9" s="139" t="s">
        <v>55</v>
      </c>
      <c r="D9" s="140" t="s">
        <v>58</v>
      </c>
      <c r="E9" s="139" t="s">
        <v>56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61</v>
      </c>
      <c r="V9" s="141"/>
      <c r="W9" s="182" t="s">
        <v>32</v>
      </c>
      <c r="X9" s="183"/>
      <c r="Y9" s="183"/>
      <c r="Z9" s="184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59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56" t="s">
        <v>109</v>
      </c>
      <c r="B2" s="95" t="str">
        <f>VLOOKUP(A2,'Wettkampf 1'!$B$10:$C$45,2,FALSE)</f>
        <v>Eisten</v>
      </c>
      <c r="C2" s="9">
        <f>VLOOKUP(A2,'Wettkampf 1'!$B$10:$D$45,3,FALSE)</f>
        <v>206.5</v>
      </c>
      <c r="D2" s="9">
        <f>VLOOKUP($A2,'2'!$B$10:$D$45,3,FALSE)</f>
        <v>208.9</v>
      </c>
      <c r="E2" s="9">
        <f>VLOOKUP($A2,'3'!$B$10:$D$45,3,FALSE)</f>
        <v>207.2</v>
      </c>
      <c r="F2" s="9">
        <f>VLOOKUP($A2,'4'!$B$10:$D$45,3,FALSE)</f>
        <v>207.4</v>
      </c>
      <c r="G2" s="9">
        <f>VLOOKUP($A2,'5'!$B$10:$D$45,3,FALSE)</f>
        <v>208.5</v>
      </c>
      <c r="H2" s="9">
        <f>VLOOKUP($A2,'6'!$B$10:$D$45,3,FALSE)</f>
        <v>207.6</v>
      </c>
      <c r="I2" s="9">
        <f t="shared" ref="I2:I37" si="0">IF(J2 &gt; 0,K2/J2,0)</f>
        <v>207.68333333333331</v>
      </c>
      <c r="J2" s="9">
        <f>VLOOKUP(A2,Formelhilfe!$A$9:$H$44,8,FALSE)</f>
        <v>6</v>
      </c>
      <c r="K2" s="10">
        <f t="shared" ref="K2:K37" si="1">SUM(C2:H2)</f>
        <v>1246.0999999999999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 t="shared" ref="R2:R37" si="2">IF(S2 &gt;0,T2/S2,0)</f>
        <v>0</v>
      </c>
      <c r="S2" s="9">
        <f>VLOOKUP(A2,Formelhilfe!$A$9:$O$44,15,FALSE)</f>
        <v>0</v>
      </c>
      <c r="T2" s="10">
        <f t="shared" ref="T2:T37" si="3">SUM(L2:Q2)</f>
        <v>0</v>
      </c>
      <c r="U2" s="10">
        <f t="shared" ref="U2:U37" si="4">IF(V2&gt;0,W2/V2,0)</f>
        <v>207.68333333333331</v>
      </c>
      <c r="V2" s="9">
        <f>VLOOKUP(A2,Formelhilfe!$A$9:$P$44,16,FALSE)</f>
        <v>6</v>
      </c>
      <c r="W2" s="11">
        <f t="shared" ref="W2:W37" si="5">SUM(C2:H2,L2:Q2)</f>
        <v>1246.0999999999999</v>
      </c>
    </row>
    <row r="3" spans="1:23" ht="20.25" customHeight="1" x14ac:dyDescent="0.4">
      <c r="A3" s="156" t="s">
        <v>113</v>
      </c>
      <c r="B3" s="95" t="str">
        <f>VLOOKUP(A3,'Wettkampf 1'!$B$10:$C$45,2,FALSE)</f>
        <v>Eisten</v>
      </c>
      <c r="C3" s="9">
        <f>VLOOKUP(A3,'Wettkampf 1'!$B$10:$D$45,3,FALSE)</f>
        <v>207.2</v>
      </c>
      <c r="D3" s="9">
        <f>VLOOKUP($A3,'2'!$B$10:$D$45,3,FALSE)</f>
        <v>205.6</v>
      </c>
      <c r="E3" s="9">
        <f>VLOOKUP($A3,'3'!$B$10:$D$45,3,FALSE)</f>
        <v>204</v>
      </c>
      <c r="F3" s="9">
        <f>VLOOKUP($A3,'4'!$B$10:$D$45,3,FALSE)</f>
        <v>207.3</v>
      </c>
      <c r="G3" s="9">
        <f>VLOOKUP($A3,'5'!$B$10:$D$45,3,FALSE)</f>
        <v>206</v>
      </c>
      <c r="H3" s="9">
        <f>VLOOKUP($A3,'6'!$B$10:$D$45,3,FALSE)</f>
        <v>206</v>
      </c>
      <c r="I3" s="9">
        <f t="shared" si="0"/>
        <v>206.01666666666665</v>
      </c>
      <c r="J3" s="9">
        <f>VLOOKUP(A3,Formelhilfe!$A$9:$H$44,8,FALSE)</f>
        <v>6</v>
      </c>
      <c r="K3" s="10">
        <f t="shared" si="1"/>
        <v>1236.0999999999999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 t="shared" si="2"/>
        <v>0</v>
      </c>
      <c r="S3" s="9">
        <f>VLOOKUP(A3,Formelhilfe!$A$9:$O$44,15,FALSE)</f>
        <v>0</v>
      </c>
      <c r="T3" s="10">
        <f t="shared" si="3"/>
        <v>0</v>
      </c>
      <c r="U3" s="10">
        <f t="shared" si="4"/>
        <v>206.01666666666665</v>
      </c>
      <c r="V3" s="9">
        <f>VLOOKUP(A3,Formelhilfe!$A$9:$P$44,16,FALSE)</f>
        <v>6</v>
      </c>
      <c r="W3" s="11">
        <f t="shared" si="5"/>
        <v>1236.0999999999999</v>
      </c>
    </row>
    <row r="4" spans="1:23" ht="20.25" customHeight="1" x14ac:dyDescent="0.4">
      <c r="A4" s="156" t="s">
        <v>110</v>
      </c>
      <c r="B4" s="95" t="str">
        <f>VLOOKUP(A4,'Wettkampf 1'!$B$10:$C$45,2,FALSE)</f>
        <v>Eisten</v>
      </c>
      <c r="C4" s="9">
        <f>VLOOKUP(A4,'Wettkampf 1'!$B$10:$D$45,3,FALSE)</f>
        <v>206.4</v>
      </c>
      <c r="D4" s="9">
        <f>VLOOKUP($A4,'2'!$B$10:$D$45,3,FALSE)</f>
        <v>203.4</v>
      </c>
      <c r="E4" s="9">
        <f>VLOOKUP($A4,'3'!$B$10:$D$45,3,FALSE)</f>
        <v>203.8</v>
      </c>
      <c r="F4" s="9">
        <f>VLOOKUP($A4,'4'!$B$10:$D$45,3,FALSE)</f>
        <v>208.3</v>
      </c>
      <c r="G4" s="9">
        <f>VLOOKUP($A4,'5'!$B$10:$D$45,3,FALSE)</f>
        <v>205.3</v>
      </c>
      <c r="H4" s="9">
        <f>VLOOKUP($A4,'6'!$B$10:$D$45,3,FALSE)</f>
        <v>207</v>
      </c>
      <c r="I4" s="9">
        <f t="shared" si="0"/>
        <v>205.70000000000002</v>
      </c>
      <c r="J4" s="9">
        <f>VLOOKUP(A4,Formelhilfe!$A$9:$H$44,8,FALSE)</f>
        <v>6</v>
      </c>
      <c r="K4" s="10">
        <f t="shared" si="1"/>
        <v>1234.2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 t="shared" si="2"/>
        <v>0</v>
      </c>
      <c r="S4" s="9">
        <f>VLOOKUP(A4,Formelhilfe!$A$9:$O$44,15,FALSE)</f>
        <v>0</v>
      </c>
      <c r="T4" s="10">
        <f t="shared" si="3"/>
        <v>0</v>
      </c>
      <c r="U4" s="10">
        <f t="shared" si="4"/>
        <v>205.70000000000002</v>
      </c>
      <c r="V4" s="9">
        <f>VLOOKUP(A4,Formelhilfe!$A$9:$P$44,16,FALSE)</f>
        <v>6</v>
      </c>
      <c r="W4" s="11">
        <f t="shared" si="5"/>
        <v>1234.2</v>
      </c>
    </row>
    <row r="5" spans="1:23" ht="20.25" customHeight="1" x14ac:dyDescent="0.4">
      <c r="A5" s="156" t="s">
        <v>112</v>
      </c>
      <c r="B5" s="95" t="str">
        <f>VLOOKUP(A5,'Wettkampf 1'!$B$10:$C$45,2,FALSE)</f>
        <v>Eisten</v>
      </c>
      <c r="C5" s="9">
        <f>VLOOKUP(A5,'Wettkampf 1'!$B$10:$D$45,3,FALSE)</f>
        <v>202.3</v>
      </c>
      <c r="D5" s="9">
        <f>VLOOKUP($A5,'2'!$B$10:$D$45,3,FALSE)</f>
        <v>206.5</v>
      </c>
      <c r="E5" s="9">
        <f>VLOOKUP($A5,'3'!$B$10:$D$45,3,FALSE)</f>
        <v>201.1</v>
      </c>
      <c r="F5" s="9">
        <f>VLOOKUP($A5,'4'!$B$10:$D$45,3,FALSE)</f>
        <v>204.4</v>
      </c>
      <c r="G5" s="9">
        <f>VLOOKUP($A5,'5'!$B$10:$D$45,3,FALSE)</f>
        <v>206.4</v>
      </c>
      <c r="H5" s="9">
        <f>VLOOKUP($A5,'6'!$B$10:$D$45,3,FALSE)</f>
        <v>206</v>
      </c>
      <c r="I5" s="9">
        <f t="shared" si="0"/>
        <v>204.44999999999996</v>
      </c>
      <c r="J5" s="9">
        <f>VLOOKUP(A5,Formelhilfe!$A$9:$H$44,8,FALSE)</f>
        <v>6</v>
      </c>
      <c r="K5" s="10">
        <f t="shared" si="1"/>
        <v>1226.6999999999998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 t="shared" si="2"/>
        <v>0</v>
      </c>
      <c r="S5" s="9">
        <f>VLOOKUP(A5,Formelhilfe!$A$9:$O$44,15,FALSE)</f>
        <v>0</v>
      </c>
      <c r="T5" s="10">
        <f t="shared" si="3"/>
        <v>0</v>
      </c>
      <c r="U5" s="10">
        <f t="shared" si="4"/>
        <v>204.44999999999996</v>
      </c>
      <c r="V5" s="9">
        <f>VLOOKUP(A5,Formelhilfe!$A$9:$P$44,16,FALSE)</f>
        <v>6</v>
      </c>
      <c r="W5" s="11">
        <f t="shared" si="5"/>
        <v>1226.6999999999998</v>
      </c>
    </row>
    <row r="6" spans="1:23" ht="20.25" customHeight="1" x14ac:dyDescent="0.4">
      <c r="A6" s="156" t="s">
        <v>114</v>
      </c>
      <c r="B6" s="95" t="str">
        <f>VLOOKUP(A6,'Wettkampf 1'!$B$10:$C$45,2,FALSE)</f>
        <v>Werlte</v>
      </c>
      <c r="C6" s="9">
        <f>VLOOKUP(A6,'Wettkampf 1'!$B$10:$D$45,3,FALSE)</f>
        <v>205.7</v>
      </c>
      <c r="D6" s="9">
        <f>VLOOKUP($A6,'2'!$B$10:$D$45,3,FALSE)</f>
        <v>202.8</v>
      </c>
      <c r="E6" s="9">
        <f>VLOOKUP($A6,'3'!$B$10:$D$45,3,FALSE)</f>
        <v>204.2</v>
      </c>
      <c r="F6" s="9">
        <f>VLOOKUP($A6,'4'!$B$10:$D$45,3,FALSE)</f>
        <v>205.1</v>
      </c>
      <c r="G6" s="9">
        <f>VLOOKUP($A6,'5'!$B$10:$D$45,3,FALSE)</f>
        <v>201.6</v>
      </c>
      <c r="H6" s="9">
        <f>VLOOKUP($A6,'6'!$B$10:$D$45,3,FALSE)</f>
        <v>203.8</v>
      </c>
      <c r="I6" s="9">
        <f t="shared" si="0"/>
        <v>203.86666666666667</v>
      </c>
      <c r="J6" s="9">
        <f>VLOOKUP(A6,Formelhilfe!$A$9:$H$44,8,FALSE)</f>
        <v>6</v>
      </c>
      <c r="K6" s="10">
        <f t="shared" si="1"/>
        <v>1223.2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 t="shared" si="2"/>
        <v>0</v>
      </c>
      <c r="S6" s="9">
        <f>VLOOKUP(A6,Formelhilfe!$A$9:$O$44,15,FALSE)</f>
        <v>0</v>
      </c>
      <c r="T6" s="10">
        <f t="shared" si="3"/>
        <v>0</v>
      </c>
      <c r="U6" s="10">
        <f t="shared" si="4"/>
        <v>203.86666666666667</v>
      </c>
      <c r="V6" s="9">
        <f>VLOOKUP(A6,Formelhilfe!$A$9:$P$44,16,FALSE)</f>
        <v>6</v>
      </c>
      <c r="W6" s="11">
        <f t="shared" si="5"/>
        <v>1223.2</v>
      </c>
    </row>
    <row r="7" spans="1:23" ht="20.25" customHeight="1" x14ac:dyDescent="0.4">
      <c r="A7" s="156" t="s">
        <v>117</v>
      </c>
      <c r="B7" s="95" t="str">
        <f>VLOOKUP(A7,'Wettkampf 1'!$B$10:$C$45,2,FALSE)</f>
        <v>Werlte</v>
      </c>
      <c r="C7" s="9">
        <f>VLOOKUP(A7,'Wettkampf 1'!$B$10:$D$45,3,FALSE)</f>
        <v>201</v>
      </c>
      <c r="D7" s="9">
        <f>VLOOKUP($A7,'2'!$B$10:$D$45,3,FALSE)</f>
        <v>203.1</v>
      </c>
      <c r="E7" s="9">
        <f>VLOOKUP($A7,'3'!$B$10:$D$45,3,FALSE)</f>
        <v>202.9</v>
      </c>
      <c r="F7" s="9">
        <f>VLOOKUP($A7,'4'!$B$10:$D$45,3,FALSE)</f>
        <v>203.4</v>
      </c>
      <c r="G7" s="9">
        <f>VLOOKUP($A7,'5'!$B$10:$D$45,3,FALSE)</f>
        <v>201.9</v>
      </c>
      <c r="H7" s="9">
        <f>VLOOKUP($A7,'6'!$B$10:$D$45,3,FALSE)</f>
        <v>201.5</v>
      </c>
      <c r="I7" s="9">
        <f t="shared" si="0"/>
        <v>202.29999999999998</v>
      </c>
      <c r="J7" s="9">
        <f>VLOOKUP(A7,Formelhilfe!$A$9:$H$44,8,FALSE)</f>
        <v>6</v>
      </c>
      <c r="K7" s="10">
        <f t="shared" si="1"/>
        <v>1213.8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 t="shared" si="2"/>
        <v>0</v>
      </c>
      <c r="S7" s="9">
        <f>VLOOKUP(A7,Formelhilfe!$A$9:$O$44,15,FALSE)</f>
        <v>0</v>
      </c>
      <c r="T7" s="10">
        <f t="shared" si="3"/>
        <v>0</v>
      </c>
      <c r="U7" s="10">
        <f t="shared" si="4"/>
        <v>202.29999999999998</v>
      </c>
      <c r="V7" s="9">
        <f>VLOOKUP(A7,Formelhilfe!$A$9:$P$44,16,FALSE)</f>
        <v>6</v>
      </c>
      <c r="W7" s="11">
        <f t="shared" si="5"/>
        <v>1213.8</v>
      </c>
    </row>
    <row r="8" spans="1:23" ht="20.25" customHeight="1" x14ac:dyDescent="0.4">
      <c r="A8" s="156" t="s">
        <v>118</v>
      </c>
      <c r="B8" s="95" t="str">
        <f>VLOOKUP(A8,'Wettkampf 1'!$B$10:$C$45,2,FALSE)</f>
        <v>Werlte</v>
      </c>
      <c r="C8" s="9">
        <f>VLOOKUP(A8,'Wettkampf 1'!$B$10:$D$45,3,FALSE)</f>
        <v>185.2</v>
      </c>
      <c r="D8" s="9">
        <f>VLOOKUP($A8,'2'!$B$10:$D$45,3,FALSE)</f>
        <v>202.5</v>
      </c>
      <c r="E8" s="9">
        <f>VLOOKUP($A8,'3'!$B$10:$D$45,3,FALSE)</f>
        <v>206.5</v>
      </c>
      <c r="F8" s="9">
        <f>VLOOKUP($A8,'4'!$B$10:$D$45,3,FALSE)</f>
        <v>203</v>
      </c>
      <c r="G8" s="9">
        <f>VLOOKUP($A8,'5'!$B$10:$D$45,3,FALSE)</f>
        <v>198.2</v>
      </c>
      <c r="H8" s="9">
        <f>VLOOKUP($A8,'6'!$B$10:$D$45,3,FALSE)</f>
        <v>200</v>
      </c>
      <c r="I8" s="9">
        <f t="shared" si="0"/>
        <v>199.23333333333335</v>
      </c>
      <c r="J8" s="9">
        <f>VLOOKUP(A8,Formelhilfe!$A$9:$H$44,8,FALSE)</f>
        <v>6</v>
      </c>
      <c r="K8" s="10">
        <f t="shared" si="1"/>
        <v>1195.4000000000001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 t="shared" si="2"/>
        <v>0</v>
      </c>
      <c r="S8" s="9">
        <f>VLOOKUP(A8,Formelhilfe!$A$9:$O$44,15,FALSE)</f>
        <v>0</v>
      </c>
      <c r="T8" s="10">
        <f t="shared" si="3"/>
        <v>0</v>
      </c>
      <c r="U8" s="10">
        <f t="shared" si="4"/>
        <v>199.23333333333335</v>
      </c>
      <c r="V8" s="9">
        <f>VLOOKUP(A8,Formelhilfe!$A$9:$P$44,16,FALSE)</f>
        <v>6</v>
      </c>
      <c r="W8" s="11">
        <f t="shared" si="5"/>
        <v>1195.4000000000001</v>
      </c>
    </row>
    <row r="9" spans="1:23" ht="20.25" customHeight="1" x14ac:dyDescent="0.4">
      <c r="A9" s="156" t="s">
        <v>107</v>
      </c>
      <c r="B9" s="95" t="str">
        <f>VLOOKUP(A9,'Wettkampf 1'!$B$10:$C$45,2,FALSE)</f>
        <v>Sögel</v>
      </c>
      <c r="C9" s="9">
        <f>VLOOKUP(A9,'Wettkampf 1'!$B$10:$D$45,3,FALSE)</f>
        <v>185.8</v>
      </c>
      <c r="D9" s="9">
        <f>VLOOKUP($A9,'2'!$B$10:$D$45,3,FALSE)</f>
        <v>198.9</v>
      </c>
      <c r="E9" s="9">
        <f>VLOOKUP($A9,'3'!$B$10:$D$45,3,FALSE)</f>
        <v>190.5</v>
      </c>
      <c r="F9" s="9">
        <f>VLOOKUP($A9,'4'!$B$10:$D$45,3,FALSE)</f>
        <v>190.2</v>
      </c>
      <c r="G9" s="9">
        <f>VLOOKUP($A9,'5'!$B$10:$D$45,3,FALSE)</f>
        <v>189.3</v>
      </c>
      <c r="H9" s="9">
        <f>VLOOKUP($A9,'6'!$B$10:$D$45,3,FALSE)</f>
        <v>187.5</v>
      </c>
      <c r="I9" s="9">
        <f t="shared" si="0"/>
        <v>190.36666666666667</v>
      </c>
      <c r="J9" s="9">
        <f>VLOOKUP(A9,Formelhilfe!$A$9:$H$44,8,FALSE)</f>
        <v>6</v>
      </c>
      <c r="K9" s="10">
        <f t="shared" si="1"/>
        <v>1142.2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 t="shared" si="2"/>
        <v>0</v>
      </c>
      <c r="S9" s="9">
        <f>VLOOKUP(A9,Formelhilfe!$A$9:$O$44,15,FALSE)</f>
        <v>0</v>
      </c>
      <c r="T9" s="10">
        <f t="shared" si="3"/>
        <v>0</v>
      </c>
      <c r="U9" s="10">
        <f t="shared" si="4"/>
        <v>190.36666666666667</v>
      </c>
      <c r="V9" s="9">
        <f>VLOOKUP(A9,Formelhilfe!$A$9:$P$44,16,FALSE)</f>
        <v>6</v>
      </c>
      <c r="W9" s="11">
        <f t="shared" si="5"/>
        <v>1142.2</v>
      </c>
    </row>
    <row r="10" spans="1:23" ht="20.25" customHeight="1" x14ac:dyDescent="0.4">
      <c r="A10" s="156" t="s">
        <v>108</v>
      </c>
      <c r="B10" s="95" t="str">
        <f>VLOOKUP(A10,'Wettkampf 1'!$B$10:$C$45,2,FALSE)</f>
        <v>Sögel</v>
      </c>
      <c r="C10" s="9">
        <f>VLOOKUP(A10,'Wettkampf 1'!$B$10:$D$45,3,FALSE)</f>
        <v>210</v>
      </c>
      <c r="D10" s="9">
        <f>VLOOKUP($A10,'2'!$B$10:$D$45,3,FALSE)</f>
        <v>208.7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 t="shared" si="0"/>
        <v>209.35</v>
      </c>
      <c r="J10" s="9">
        <f>VLOOKUP(A10,Formelhilfe!$A$9:$H$44,8,FALSE)</f>
        <v>2</v>
      </c>
      <c r="K10" s="10">
        <f t="shared" si="1"/>
        <v>418.7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 t="shared" si="2"/>
        <v>0</v>
      </c>
      <c r="S10" s="9">
        <f>VLOOKUP(A10,Formelhilfe!$A$9:$O$44,15,FALSE)</f>
        <v>0</v>
      </c>
      <c r="T10" s="10">
        <f t="shared" si="3"/>
        <v>0</v>
      </c>
      <c r="U10" s="10">
        <f t="shared" si="4"/>
        <v>209.35</v>
      </c>
      <c r="V10" s="9">
        <f>VLOOKUP(A10,Formelhilfe!$A$9:$P$44,16,FALSE)</f>
        <v>2</v>
      </c>
      <c r="W10" s="11">
        <f t="shared" si="5"/>
        <v>418.7</v>
      </c>
    </row>
    <row r="11" spans="1:23" ht="20.25" customHeight="1" x14ac:dyDescent="0.4">
      <c r="A11" s="156" t="s">
        <v>106</v>
      </c>
      <c r="B11" s="95" t="str">
        <f>VLOOKUP(A11,'Wettkampf 1'!$B$10:$C$45,2,FALSE)</f>
        <v>Sögel</v>
      </c>
      <c r="C11" s="9">
        <f>VLOOKUP(A11,'Wettkampf 1'!$B$10:$D$45,3,FALSE)</f>
        <v>0</v>
      </c>
      <c r="D11" s="9">
        <f>VLOOKUP($A11,'2'!$B$10:$D$45,3,FALSE)</f>
        <v>0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 t="shared" si="0"/>
        <v>0</v>
      </c>
      <c r="J11" s="9">
        <f>VLOOKUP(A11,Formelhilfe!$A$9:$H$44,8,FALSE)</f>
        <v>0</v>
      </c>
      <c r="K11" s="10">
        <f t="shared" si="1"/>
        <v>0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 t="shared" si="2"/>
        <v>0</v>
      </c>
      <c r="S11" s="9">
        <f>VLOOKUP(A11,Formelhilfe!$A$9:$O$44,15,FALSE)</f>
        <v>0</v>
      </c>
      <c r="T11" s="10">
        <f t="shared" si="3"/>
        <v>0</v>
      </c>
      <c r="U11" s="10">
        <f t="shared" si="4"/>
        <v>0</v>
      </c>
      <c r="V11" s="9">
        <f>VLOOKUP(A11,Formelhilfe!$A$9:$P$44,16,FALSE)</f>
        <v>0</v>
      </c>
      <c r="W11" s="11">
        <f t="shared" si="5"/>
        <v>0</v>
      </c>
    </row>
    <row r="12" spans="1:23" ht="20.25" customHeight="1" x14ac:dyDescent="0.4">
      <c r="A12" s="156" t="s">
        <v>76</v>
      </c>
      <c r="B12" s="95" t="str">
        <f>VLOOKUP(A12,'Wettkampf 1'!$B$10:$C$45,2,FALSE)</f>
        <v>Sögel</v>
      </c>
      <c r="C12" s="9">
        <f>VLOOKUP(A12,'Wettkampf 1'!$B$10:$D$45,3,FALSE)</f>
        <v>0</v>
      </c>
      <c r="D12" s="9">
        <f>VLOOKUP($A12,'2'!$B$10:$D$45,3,FALSE)</f>
        <v>0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 t="shared" si="0"/>
        <v>0</v>
      </c>
      <c r="J12" s="9">
        <f>VLOOKUP(A12,Formelhilfe!$A$9:$H$44,8,FALSE)</f>
        <v>0</v>
      </c>
      <c r="K12" s="10">
        <f t="shared" si="1"/>
        <v>0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 t="shared" si="2"/>
        <v>0</v>
      </c>
      <c r="S12" s="9">
        <f>VLOOKUP(A12,Formelhilfe!$A$9:$O$44,15,FALSE)</f>
        <v>0</v>
      </c>
      <c r="T12" s="10">
        <f t="shared" si="3"/>
        <v>0</v>
      </c>
      <c r="U12" s="10">
        <f t="shared" si="4"/>
        <v>0</v>
      </c>
      <c r="V12" s="9">
        <f>VLOOKUP(A12,Formelhilfe!$A$9:$P$44,16,FALSE)</f>
        <v>0</v>
      </c>
      <c r="W12" s="11">
        <f t="shared" si="5"/>
        <v>0</v>
      </c>
    </row>
    <row r="13" spans="1:23" ht="20.25" customHeight="1" x14ac:dyDescent="0.4">
      <c r="A13" s="156" t="s">
        <v>49</v>
      </c>
      <c r="B13" s="95" t="str">
        <f>VLOOKUP(A13,'Wettkampf 1'!$B$10:$C$45,2,FALSE)</f>
        <v>Sögel</v>
      </c>
      <c r="C13" s="9">
        <f>VLOOKUP(A13,'Wettkampf 1'!$B$10:$D$45,3,FALSE)</f>
        <v>0</v>
      </c>
      <c r="D13" s="9">
        <f>VLOOKUP($A13,'2'!$B$10:$D$45,3,FALSE)</f>
        <v>0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 t="shared" si="0"/>
        <v>0</v>
      </c>
      <c r="J13" s="9">
        <f>VLOOKUP(A13,Formelhilfe!$A$9:$H$44,8,FALSE)</f>
        <v>0</v>
      </c>
      <c r="K13" s="10">
        <f t="shared" si="1"/>
        <v>0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 t="shared" si="2"/>
        <v>0</v>
      </c>
      <c r="S13" s="9">
        <f>VLOOKUP(A13,Formelhilfe!$A$9:$O$44,15,FALSE)</f>
        <v>0</v>
      </c>
      <c r="T13" s="10">
        <f t="shared" si="3"/>
        <v>0</v>
      </c>
      <c r="U13" s="10">
        <f t="shared" si="4"/>
        <v>0</v>
      </c>
      <c r="V13" s="9">
        <f>VLOOKUP(A13,Formelhilfe!$A$9:$P$44,16,FALSE)</f>
        <v>0</v>
      </c>
      <c r="W13" s="11">
        <f t="shared" si="5"/>
        <v>0</v>
      </c>
    </row>
    <row r="14" spans="1:23" ht="20.25" customHeight="1" x14ac:dyDescent="0.4">
      <c r="A14" s="156" t="s">
        <v>50</v>
      </c>
      <c r="B14" s="95" t="str">
        <f>VLOOKUP(A14,'Wettkampf 1'!$B$10:$C$45,2,FALSE)</f>
        <v>Sögel</v>
      </c>
      <c r="C14" s="9">
        <f>VLOOKUP(A14,'Wettkampf 1'!$B$10:$D$45,3,FALSE)</f>
        <v>0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 t="shared" si="0"/>
        <v>0</v>
      </c>
      <c r="J14" s="9">
        <f>VLOOKUP(A14,Formelhilfe!$A$9:$H$44,8,FALSE)</f>
        <v>0</v>
      </c>
      <c r="K14" s="10">
        <f t="shared" si="1"/>
        <v>0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 t="shared" si="2"/>
        <v>0</v>
      </c>
      <c r="S14" s="9">
        <f>VLOOKUP(A14,Formelhilfe!$A$9:$O$44,15,FALSE)</f>
        <v>0</v>
      </c>
      <c r="T14" s="10">
        <f t="shared" si="3"/>
        <v>0</v>
      </c>
      <c r="U14" s="10">
        <f t="shared" si="4"/>
        <v>0</v>
      </c>
      <c r="V14" s="9">
        <f>VLOOKUP(A14,Formelhilfe!$A$9:$P$44,16,FALSE)</f>
        <v>0</v>
      </c>
      <c r="W14" s="11">
        <f t="shared" si="5"/>
        <v>0</v>
      </c>
    </row>
    <row r="15" spans="1:23" ht="20.25" customHeight="1" x14ac:dyDescent="0.4">
      <c r="A15" s="156" t="s">
        <v>111</v>
      </c>
      <c r="B15" s="95" t="str">
        <f>VLOOKUP(A15,'Wettkampf 1'!$B$10:$C$45,2,FALSE)</f>
        <v>Eisten</v>
      </c>
      <c r="C15" s="9">
        <f>VLOOKUP(A15,'Wettkampf 1'!$B$10:$D$45,3,FALSE)</f>
        <v>0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 t="shared" si="0"/>
        <v>0</v>
      </c>
      <c r="J15" s="9">
        <f>VLOOKUP(A15,Formelhilfe!$A$9:$H$44,8,FALSE)</f>
        <v>0</v>
      </c>
      <c r="K15" s="10">
        <f t="shared" si="1"/>
        <v>0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 t="shared" si="2"/>
        <v>0</v>
      </c>
      <c r="S15" s="9">
        <f>VLOOKUP(A15,Formelhilfe!$A$9:$O$44,15,FALSE)</f>
        <v>0</v>
      </c>
      <c r="T15" s="10">
        <f t="shared" si="3"/>
        <v>0</v>
      </c>
      <c r="U15" s="10">
        <f t="shared" si="4"/>
        <v>0</v>
      </c>
      <c r="V15" s="9">
        <f>VLOOKUP(A15,Formelhilfe!$A$9:$P$44,16,FALSE)</f>
        <v>0</v>
      </c>
      <c r="W15" s="11">
        <f t="shared" si="5"/>
        <v>0</v>
      </c>
    </row>
    <row r="16" spans="1:23" ht="20.25" customHeight="1" x14ac:dyDescent="0.4">
      <c r="A16" s="156" t="s">
        <v>51</v>
      </c>
      <c r="B16" s="95" t="str">
        <f>VLOOKUP(A16,'Wettkampf 1'!$B$10:$C$45,2,FALSE)</f>
        <v>Eisten</v>
      </c>
      <c r="C16" s="9">
        <f>VLOOKUP(A16,'Wettkampf 1'!$B$10:$D$45,3,FALSE)</f>
        <v>0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 t="shared" si="0"/>
        <v>0</v>
      </c>
      <c r="J16" s="9">
        <f>VLOOKUP(A16,Formelhilfe!$A$9:$H$44,8,FALSE)</f>
        <v>0</v>
      </c>
      <c r="K16" s="10">
        <f t="shared" si="1"/>
        <v>0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 t="shared" si="2"/>
        <v>0</v>
      </c>
      <c r="S16" s="9">
        <f>VLOOKUP(A16,Formelhilfe!$A$9:$O$44,15,FALSE)</f>
        <v>0</v>
      </c>
      <c r="T16" s="10">
        <f t="shared" si="3"/>
        <v>0</v>
      </c>
      <c r="U16" s="10">
        <f t="shared" si="4"/>
        <v>0</v>
      </c>
      <c r="V16" s="9">
        <f>VLOOKUP(A16,Formelhilfe!$A$9:$P$44,16,FALSE)</f>
        <v>0</v>
      </c>
      <c r="W16" s="11">
        <f t="shared" si="5"/>
        <v>0</v>
      </c>
    </row>
    <row r="17" spans="1:45" ht="20.25" customHeight="1" x14ac:dyDescent="0.4">
      <c r="A17" s="156" t="s">
        <v>115</v>
      </c>
      <c r="B17" s="95" t="str">
        <f>VLOOKUP(A17,'Wettkampf 1'!$B$10:$C$45,2,FALSE)</f>
        <v>Werlte</v>
      </c>
      <c r="C17" s="9">
        <f>VLOOKUP(A17,'Wettkampf 1'!$B$10:$D$45,3,FALSE)</f>
        <v>0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 t="shared" si="0"/>
        <v>0</v>
      </c>
      <c r="J17" s="9">
        <f>VLOOKUP(A17,Formelhilfe!$A$9:$H$44,8,FALSE)</f>
        <v>0</v>
      </c>
      <c r="K17" s="10">
        <f t="shared" si="1"/>
        <v>0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 t="shared" si="2"/>
        <v>0</v>
      </c>
      <c r="S17" s="9">
        <f>VLOOKUP(A17,Formelhilfe!$A$9:$O$44,15,FALSE)</f>
        <v>0</v>
      </c>
      <c r="T17" s="10">
        <f t="shared" si="3"/>
        <v>0</v>
      </c>
      <c r="U17" s="10">
        <f t="shared" si="4"/>
        <v>0</v>
      </c>
      <c r="V17" s="9">
        <f>VLOOKUP(A17,Formelhilfe!$A$9:$P$44,16,FALSE)</f>
        <v>0</v>
      </c>
      <c r="W17" s="11">
        <f t="shared" si="5"/>
        <v>0</v>
      </c>
    </row>
    <row r="18" spans="1:45" ht="20.25" customHeight="1" x14ac:dyDescent="0.4">
      <c r="A18" s="156" t="s">
        <v>116</v>
      </c>
      <c r="B18" s="95" t="str">
        <f>VLOOKUP(A18,'Wettkampf 1'!$B$10:$C$45,2,FALSE)</f>
        <v>Werlte</v>
      </c>
      <c r="C18" s="9">
        <f>VLOOKUP(A18,'Wettkampf 1'!$B$10:$D$45,3,FALSE)</f>
        <v>0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 t="shared" si="0"/>
        <v>0</v>
      </c>
      <c r="J18" s="9">
        <f>VLOOKUP(A18,Formelhilfe!$A$9:$H$44,8,FALSE)</f>
        <v>0</v>
      </c>
      <c r="K18" s="10">
        <f t="shared" si="1"/>
        <v>0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 t="shared" si="2"/>
        <v>0</v>
      </c>
      <c r="S18" s="9">
        <f>VLOOKUP(A18,Formelhilfe!$A$9:$O$44,15,FALSE)</f>
        <v>0</v>
      </c>
      <c r="T18" s="10">
        <f t="shared" si="3"/>
        <v>0</v>
      </c>
      <c r="U18" s="10">
        <f t="shared" si="4"/>
        <v>0</v>
      </c>
      <c r="V18" s="9">
        <f>VLOOKUP(A18,Formelhilfe!$A$9:$P$44,16,FALSE)</f>
        <v>0</v>
      </c>
      <c r="W18" s="11">
        <f t="shared" si="5"/>
        <v>0</v>
      </c>
    </row>
    <row r="19" spans="1:45" ht="20.25" customHeight="1" x14ac:dyDescent="0.4">
      <c r="A19" s="156" t="s">
        <v>52</v>
      </c>
      <c r="B19" s="95" t="str">
        <f>VLOOKUP(A19,'Wettkampf 1'!$B$10:$C$45,2,FALSE)</f>
        <v>Werlte</v>
      </c>
      <c r="C19" s="9">
        <f>VLOOKUP(A19,'Wettkampf 1'!$B$10:$D$45,3,FALSE)</f>
        <v>0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 t="shared" si="0"/>
        <v>0</v>
      </c>
      <c r="J19" s="9">
        <f>VLOOKUP(A19,Formelhilfe!$A$9:$H$44,8,FALSE)</f>
        <v>0</v>
      </c>
      <c r="K19" s="10">
        <f t="shared" si="1"/>
        <v>0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 t="shared" si="2"/>
        <v>0</v>
      </c>
      <c r="S19" s="9">
        <f>VLOOKUP(A19,Formelhilfe!$A$9:$O$44,15,FALSE)</f>
        <v>0</v>
      </c>
      <c r="T19" s="10">
        <f t="shared" si="3"/>
        <v>0</v>
      </c>
      <c r="U19" s="10">
        <f t="shared" si="4"/>
        <v>0</v>
      </c>
      <c r="V19" s="9">
        <f>VLOOKUP(A19,Formelhilfe!$A$9:$P$44,16,FALSE)</f>
        <v>0</v>
      </c>
      <c r="W19" s="11">
        <f t="shared" si="5"/>
        <v>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56" t="s">
        <v>77</v>
      </c>
      <c r="B20" s="95" t="str">
        <f>VLOOKUP(A20,'Wettkampf 1'!$B$10:$C$45,2,FALSE)</f>
        <v>Verein IV</v>
      </c>
      <c r="C20" s="9">
        <f>VLOOKUP(A20,'Wettkampf 1'!$B$10:$D$45,3,FALSE)</f>
        <v>0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 t="shared" si="0"/>
        <v>0</v>
      </c>
      <c r="J20" s="9">
        <f>VLOOKUP(A20,Formelhilfe!$A$9:$H$44,8,FALSE)</f>
        <v>0</v>
      </c>
      <c r="K20" s="10">
        <f t="shared" si="1"/>
        <v>0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 t="shared" si="2"/>
        <v>0</v>
      </c>
      <c r="S20" s="9">
        <f>VLOOKUP(A20,Formelhilfe!$A$9:$O$44,15,FALSE)</f>
        <v>0</v>
      </c>
      <c r="T20" s="10">
        <f t="shared" si="3"/>
        <v>0</v>
      </c>
      <c r="U20" s="10">
        <f t="shared" si="4"/>
        <v>0</v>
      </c>
      <c r="V20" s="9">
        <f>VLOOKUP(A20,Formelhilfe!$A$9:$P$44,16,FALSE)</f>
        <v>0</v>
      </c>
      <c r="W20" s="11">
        <f t="shared" si="5"/>
        <v>0</v>
      </c>
    </row>
    <row r="21" spans="1:45" ht="20.25" customHeight="1" x14ac:dyDescent="0.4">
      <c r="A21" s="156" t="s">
        <v>78</v>
      </c>
      <c r="B21" s="95" t="str">
        <f>VLOOKUP(A21,'Wettkampf 1'!$B$10:$C$45,2,FALSE)</f>
        <v>Verein IV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 t="shared" si="0"/>
        <v>0</v>
      </c>
      <c r="J21" s="9">
        <f>VLOOKUP(A21,Formelhilfe!$A$9:$H$44,8,FALSE)</f>
        <v>0</v>
      </c>
      <c r="K21" s="10">
        <f t="shared" si="1"/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 t="shared" si="2"/>
        <v>0</v>
      </c>
      <c r="S21" s="9">
        <f>VLOOKUP(A21,Formelhilfe!$A$9:$O$44,15,FALSE)</f>
        <v>0</v>
      </c>
      <c r="T21" s="10">
        <f t="shared" si="3"/>
        <v>0</v>
      </c>
      <c r="U21" s="10">
        <f t="shared" si="4"/>
        <v>0</v>
      </c>
      <c r="V21" s="9">
        <f>VLOOKUP(A21,Formelhilfe!$A$9:$P$44,16,FALSE)</f>
        <v>0</v>
      </c>
      <c r="W21" s="11">
        <f t="shared" si="5"/>
        <v>0</v>
      </c>
    </row>
    <row r="22" spans="1:45" ht="20.25" customHeight="1" x14ac:dyDescent="0.4">
      <c r="A22" s="156" t="s">
        <v>79</v>
      </c>
      <c r="B22" s="95" t="str">
        <f>VLOOKUP(A22,'Wettkampf 1'!$B$10:$C$45,2,FALSE)</f>
        <v>Verein IV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 t="shared" si="0"/>
        <v>0</v>
      </c>
      <c r="J22" s="9">
        <f>VLOOKUP(A22,Formelhilfe!$A$9:$H$44,8,FALSE)</f>
        <v>0</v>
      </c>
      <c r="K22" s="10">
        <f t="shared" si="1"/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 t="shared" si="2"/>
        <v>0</v>
      </c>
      <c r="S22" s="9">
        <f>VLOOKUP(A22,Formelhilfe!$A$9:$O$44,15,FALSE)</f>
        <v>0</v>
      </c>
      <c r="T22" s="10">
        <f t="shared" si="3"/>
        <v>0</v>
      </c>
      <c r="U22" s="10">
        <f t="shared" si="4"/>
        <v>0</v>
      </c>
      <c r="V22" s="9">
        <f>VLOOKUP(A22,Formelhilfe!$A$9:$P$44,16,FALSE)</f>
        <v>0</v>
      </c>
      <c r="W22" s="11">
        <f t="shared" si="5"/>
        <v>0</v>
      </c>
    </row>
    <row r="23" spans="1:45" ht="20.25" customHeight="1" x14ac:dyDescent="0.4">
      <c r="A23" s="156" t="s">
        <v>80</v>
      </c>
      <c r="B23" s="95" t="str">
        <f>VLOOKUP(A23,'Wettkampf 1'!$B$10:$C$45,2,FALSE)</f>
        <v>Verein IV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 t="shared" si="0"/>
        <v>0</v>
      </c>
      <c r="J23" s="9">
        <f>VLOOKUP(A23,Formelhilfe!$A$9:$H$44,8,FALSE)</f>
        <v>0</v>
      </c>
      <c r="K23" s="10">
        <f t="shared" si="1"/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 t="shared" si="2"/>
        <v>0</v>
      </c>
      <c r="S23" s="9">
        <f>VLOOKUP(A23,Formelhilfe!$A$9:$O$44,15,FALSE)</f>
        <v>0</v>
      </c>
      <c r="T23" s="10">
        <f t="shared" si="3"/>
        <v>0</v>
      </c>
      <c r="U23" s="10">
        <f t="shared" si="4"/>
        <v>0</v>
      </c>
      <c r="V23" s="9">
        <f>VLOOKUP(A23,Formelhilfe!$A$9:$P$44,16,FALSE)</f>
        <v>0</v>
      </c>
      <c r="W23" s="11">
        <f t="shared" si="5"/>
        <v>0</v>
      </c>
    </row>
    <row r="24" spans="1:45" ht="20.25" customHeight="1" x14ac:dyDescent="0.4">
      <c r="A24" s="156" t="s">
        <v>81</v>
      </c>
      <c r="B24" s="95" t="str">
        <f>VLOOKUP(A24,'Wettkampf 1'!$B$10:$C$45,2,FALSE)</f>
        <v>Verein IV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 t="shared" si="0"/>
        <v>0</v>
      </c>
      <c r="J24" s="9">
        <f>VLOOKUP(A24,Formelhilfe!$A$9:$H$44,8,FALSE)</f>
        <v>0</v>
      </c>
      <c r="K24" s="10">
        <f t="shared" si="1"/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 t="shared" si="2"/>
        <v>0</v>
      </c>
      <c r="S24" s="9">
        <f>VLOOKUP(A24,Formelhilfe!$A$9:$O$44,15,FALSE)</f>
        <v>0</v>
      </c>
      <c r="T24" s="10">
        <f t="shared" si="3"/>
        <v>0</v>
      </c>
      <c r="U24" s="10">
        <f t="shared" si="4"/>
        <v>0</v>
      </c>
      <c r="V24" s="9">
        <f>VLOOKUP(A24,Formelhilfe!$A$9:$P$44,16,FALSE)</f>
        <v>0</v>
      </c>
      <c r="W24" s="11">
        <f t="shared" si="5"/>
        <v>0</v>
      </c>
    </row>
    <row r="25" spans="1:45" ht="20.25" customHeight="1" x14ac:dyDescent="0.4">
      <c r="A25" s="156" t="s">
        <v>82</v>
      </c>
      <c r="B25" s="95" t="str">
        <f>VLOOKUP(A25,'Wettkampf 1'!$B$10:$C$45,2,FALSE)</f>
        <v>Verein IV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 t="shared" si="0"/>
        <v>0</v>
      </c>
      <c r="J25" s="9">
        <f>VLOOKUP(A25,Formelhilfe!$A$9:$H$44,8,FALSE)</f>
        <v>0</v>
      </c>
      <c r="K25" s="10">
        <f t="shared" si="1"/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 t="shared" si="2"/>
        <v>0</v>
      </c>
      <c r="S25" s="9">
        <f>VLOOKUP(A25,Formelhilfe!$A$9:$O$44,15,FALSE)</f>
        <v>0</v>
      </c>
      <c r="T25" s="10">
        <f t="shared" si="3"/>
        <v>0</v>
      </c>
      <c r="U25" s="10">
        <f t="shared" si="4"/>
        <v>0</v>
      </c>
      <c r="V25" s="9">
        <f>VLOOKUP(A25,Formelhilfe!$A$9:$P$44,16,FALSE)</f>
        <v>0</v>
      </c>
      <c r="W25" s="11">
        <f t="shared" si="5"/>
        <v>0</v>
      </c>
    </row>
    <row r="26" spans="1:45" ht="20.25" customHeight="1" x14ac:dyDescent="0.4">
      <c r="A26" s="156" t="s">
        <v>83</v>
      </c>
      <c r="B26" s="95" t="str">
        <f>VLOOKUP(A26,'Wettkampf 1'!$B$10:$C$45,2,FALSE)</f>
        <v>Verein V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 t="shared" si="0"/>
        <v>0</v>
      </c>
      <c r="J26" s="9">
        <f>VLOOKUP(A26,Formelhilfe!$A$9:$H$44,8,FALSE)</f>
        <v>0</v>
      </c>
      <c r="K26" s="10">
        <f t="shared" si="1"/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 t="shared" si="2"/>
        <v>0</v>
      </c>
      <c r="S26" s="9">
        <f>VLOOKUP(A26,Formelhilfe!$A$9:$O$44,15,FALSE)</f>
        <v>0</v>
      </c>
      <c r="T26" s="10">
        <f t="shared" si="3"/>
        <v>0</v>
      </c>
      <c r="U26" s="10">
        <f t="shared" si="4"/>
        <v>0</v>
      </c>
      <c r="V26" s="9">
        <f>VLOOKUP(A26,Formelhilfe!$A$9:$P$44,16,FALSE)</f>
        <v>0</v>
      </c>
      <c r="W26" s="11">
        <f t="shared" si="5"/>
        <v>0</v>
      </c>
    </row>
    <row r="27" spans="1:45" ht="20.25" customHeight="1" x14ac:dyDescent="0.4">
      <c r="A27" s="156" t="s">
        <v>84</v>
      </c>
      <c r="B27" s="95" t="str">
        <f>VLOOKUP(A27,'Wettkampf 1'!$B$10:$C$45,2,FALSE)</f>
        <v>Verein V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 t="shared" si="0"/>
        <v>0</v>
      </c>
      <c r="J27" s="9">
        <f>VLOOKUP(A27,Formelhilfe!$A$9:$H$44,8,FALSE)</f>
        <v>0</v>
      </c>
      <c r="K27" s="10">
        <f t="shared" si="1"/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 t="shared" si="2"/>
        <v>0</v>
      </c>
      <c r="S27" s="9">
        <f>VLOOKUP(A27,Formelhilfe!$A$9:$O$44,15,FALSE)</f>
        <v>0</v>
      </c>
      <c r="T27" s="10">
        <f t="shared" si="3"/>
        <v>0</v>
      </c>
      <c r="U27" s="10">
        <f t="shared" si="4"/>
        <v>0</v>
      </c>
      <c r="V27" s="9">
        <f>VLOOKUP(A27,Formelhilfe!$A$9:$P$44,16,FALSE)</f>
        <v>0</v>
      </c>
      <c r="W27" s="11">
        <f t="shared" si="5"/>
        <v>0</v>
      </c>
    </row>
    <row r="28" spans="1:45" ht="20.25" customHeight="1" x14ac:dyDescent="0.4">
      <c r="A28" s="156" t="s">
        <v>85</v>
      </c>
      <c r="B28" s="95" t="str">
        <f>VLOOKUP(A28,'Wettkampf 1'!$B$10:$C$45,2,FALSE)</f>
        <v>Verein V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 t="shared" si="0"/>
        <v>0</v>
      </c>
      <c r="J28" s="9">
        <f>VLOOKUP(A28,Formelhilfe!$A$9:$H$44,8,FALSE)</f>
        <v>0</v>
      </c>
      <c r="K28" s="10">
        <f t="shared" si="1"/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 t="shared" si="2"/>
        <v>0</v>
      </c>
      <c r="S28" s="9">
        <f>VLOOKUP(A28,Formelhilfe!$A$9:$O$44,15,FALSE)</f>
        <v>0</v>
      </c>
      <c r="T28" s="10">
        <f t="shared" si="3"/>
        <v>0</v>
      </c>
      <c r="U28" s="10">
        <f t="shared" si="4"/>
        <v>0</v>
      </c>
      <c r="V28" s="9">
        <f>VLOOKUP(A28,Formelhilfe!$A$9:$P$44,16,FALSE)</f>
        <v>0</v>
      </c>
      <c r="W28" s="11">
        <f t="shared" si="5"/>
        <v>0</v>
      </c>
    </row>
    <row r="29" spans="1:45" ht="20.25" customHeight="1" x14ac:dyDescent="0.4">
      <c r="A29" s="156" t="s">
        <v>86</v>
      </c>
      <c r="B29" s="95" t="str">
        <f>VLOOKUP(A29,'Wettkampf 1'!$B$10:$C$45,2,FALSE)</f>
        <v>Verein V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 t="shared" si="0"/>
        <v>0</v>
      </c>
      <c r="J29" s="9">
        <f>VLOOKUP(A29,Formelhilfe!$A$9:$H$44,8,FALSE)</f>
        <v>0</v>
      </c>
      <c r="K29" s="10">
        <f t="shared" si="1"/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 t="shared" si="2"/>
        <v>0</v>
      </c>
      <c r="S29" s="9">
        <f>VLOOKUP(A29,Formelhilfe!$A$9:$O$44,15,FALSE)</f>
        <v>0</v>
      </c>
      <c r="T29" s="10">
        <f t="shared" si="3"/>
        <v>0</v>
      </c>
      <c r="U29" s="10">
        <f t="shared" si="4"/>
        <v>0</v>
      </c>
      <c r="V29" s="9">
        <f>VLOOKUP(A29,Formelhilfe!$A$9:$P$44,16,FALSE)</f>
        <v>0</v>
      </c>
      <c r="W29" s="11">
        <f t="shared" si="5"/>
        <v>0</v>
      </c>
    </row>
    <row r="30" spans="1:45" ht="20.25" customHeight="1" x14ac:dyDescent="0.4">
      <c r="A30" s="156" t="s">
        <v>87</v>
      </c>
      <c r="B30" s="95" t="str">
        <f>VLOOKUP(A30,'Wettkampf 1'!$B$10:$C$45,2,FALSE)</f>
        <v>Verein V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 t="shared" si="0"/>
        <v>0</v>
      </c>
      <c r="J30" s="9">
        <f>VLOOKUP(A30,Formelhilfe!$A$9:$H$44,8,FALSE)</f>
        <v>0</v>
      </c>
      <c r="K30" s="10">
        <f t="shared" si="1"/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 t="shared" si="2"/>
        <v>0</v>
      </c>
      <c r="S30" s="9">
        <f>VLOOKUP(A30,Formelhilfe!$A$9:$O$44,15,FALSE)</f>
        <v>0</v>
      </c>
      <c r="T30" s="10">
        <f t="shared" si="3"/>
        <v>0</v>
      </c>
      <c r="U30" s="10">
        <f t="shared" si="4"/>
        <v>0</v>
      </c>
      <c r="V30" s="9">
        <f>VLOOKUP(A30,Formelhilfe!$A$9:$P$44,16,FALSE)</f>
        <v>0</v>
      </c>
      <c r="W30" s="11">
        <f t="shared" si="5"/>
        <v>0</v>
      </c>
    </row>
    <row r="31" spans="1:45" ht="20.25" customHeight="1" x14ac:dyDescent="0.4">
      <c r="A31" s="156" t="s">
        <v>53</v>
      </c>
      <c r="B31" s="95" t="str">
        <f>VLOOKUP(A31,'Wettkampf 1'!$B$10:$C$45,2,FALSE)</f>
        <v>Verein V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 t="shared" si="0"/>
        <v>0</v>
      </c>
      <c r="J31" s="9">
        <f>VLOOKUP(A31,Formelhilfe!$A$9:$H$44,8,FALSE)</f>
        <v>0</v>
      </c>
      <c r="K31" s="10">
        <f t="shared" si="1"/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 t="shared" si="2"/>
        <v>0</v>
      </c>
      <c r="S31" s="9">
        <f>VLOOKUP(A31,Formelhilfe!$A$9:$O$44,15,FALSE)</f>
        <v>0</v>
      </c>
      <c r="T31" s="10">
        <f t="shared" si="3"/>
        <v>0</v>
      </c>
      <c r="U31" s="10">
        <f t="shared" si="4"/>
        <v>0</v>
      </c>
      <c r="V31" s="9">
        <f>VLOOKUP(A31,Formelhilfe!$A$9:$P$44,16,FALSE)</f>
        <v>0</v>
      </c>
      <c r="W31" s="11">
        <f t="shared" si="5"/>
        <v>0</v>
      </c>
    </row>
    <row r="32" spans="1:45" ht="20.25" customHeight="1" x14ac:dyDescent="0.4">
      <c r="A32" s="156" t="s">
        <v>88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 t="shared" si="0"/>
        <v>0</v>
      </c>
      <c r="J32" s="9">
        <f>VLOOKUP(A32,Formelhilfe!$A$9:$H$44,8,FALSE)</f>
        <v>0</v>
      </c>
      <c r="K32" s="10">
        <f t="shared" si="1"/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 t="shared" si="2"/>
        <v>0</v>
      </c>
      <c r="S32" s="9">
        <f>VLOOKUP(A32,Formelhilfe!$A$9:$O$44,15,FALSE)</f>
        <v>0</v>
      </c>
      <c r="T32" s="10">
        <f t="shared" si="3"/>
        <v>0</v>
      </c>
      <c r="U32" s="10">
        <f t="shared" si="4"/>
        <v>0</v>
      </c>
      <c r="V32" s="9">
        <f>VLOOKUP(A32,Formelhilfe!$A$9:$P$44,16,FALSE)</f>
        <v>0</v>
      </c>
      <c r="W32" s="11">
        <f t="shared" si="5"/>
        <v>0</v>
      </c>
    </row>
    <row r="33" spans="1:23" ht="20.25" customHeight="1" x14ac:dyDescent="0.4">
      <c r="A33" s="156" t="s">
        <v>89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 t="shared" si="0"/>
        <v>0</v>
      </c>
      <c r="J33" s="9">
        <f>VLOOKUP(A33,Formelhilfe!$A$9:$H$44,8,FALSE)</f>
        <v>0</v>
      </c>
      <c r="K33" s="10">
        <f t="shared" si="1"/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 t="shared" si="2"/>
        <v>0</v>
      </c>
      <c r="S33" s="9">
        <f>VLOOKUP(A33,Formelhilfe!$A$9:$O$44,15,FALSE)</f>
        <v>0</v>
      </c>
      <c r="T33" s="10">
        <f t="shared" si="3"/>
        <v>0</v>
      </c>
      <c r="U33" s="10">
        <f t="shared" si="4"/>
        <v>0</v>
      </c>
      <c r="V33" s="9">
        <f>VLOOKUP(A33,Formelhilfe!$A$9:$P$44,16,FALSE)</f>
        <v>0</v>
      </c>
      <c r="W33" s="11">
        <f t="shared" si="5"/>
        <v>0</v>
      </c>
    </row>
    <row r="34" spans="1:23" ht="20.25" customHeight="1" x14ac:dyDescent="0.4">
      <c r="A34" s="156" t="s">
        <v>90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 t="shared" si="0"/>
        <v>0</v>
      </c>
      <c r="J34" s="9">
        <f>VLOOKUP(A34,Formelhilfe!$A$9:$H$44,8,FALSE)</f>
        <v>0</v>
      </c>
      <c r="K34" s="10">
        <f t="shared" si="1"/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 t="shared" si="2"/>
        <v>0</v>
      </c>
      <c r="S34" s="9">
        <f>VLOOKUP(A34,Formelhilfe!$A$9:$O$44,15,FALSE)</f>
        <v>0</v>
      </c>
      <c r="T34" s="10">
        <f t="shared" si="3"/>
        <v>0</v>
      </c>
      <c r="U34" s="10">
        <f t="shared" si="4"/>
        <v>0</v>
      </c>
      <c r="V34" s="9">
        <f>VLOOKUP(A34,Formelhilfe!$A$9:$P$44,16,FALSE)</f>
        <v>0</v>
      </c>
      <c r="W34" s="11">
        <f t="shared" si="5"/>
        <v>0</v>
      </c>
    </row>
    <row r="35" spans="1:23" ht="20.25" customHeight="1" x14ac:dyDescent="0.4">
      <c r="A35" s="156" t="s">
        <v>91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 t="shared" si="0"/>
        <v>0</v>
      </c>
      <c r="J35" s="9">
        <f>VLOOKUP(A35,Formelhilfe!$A$9:$H$44,8,FALSE)</f>
        <v>0</v>
      </c>
      <c r="K35" s="10">
        <f t="shared" si="1"/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 t="shared" si="2"/>
        <v>0</v>
      </c>
      <c r="S35" s="9">
        <f>VLOOKUP(A35,Formelhilfe!$A$9:$O$44,15,FALSE)</f>
        <v>0</v>
      </c>
      <c r="T35" s="10">
        <f t="shared" si="3"/>
        <v>0</v>
      </c>
      <c r="U35" s="10">
        <f t="shared" si="4"/>
        <v>0</v>
      </c>
      <c r="V35" s="9">
        <f>VLOOKUP(A35,Formelhilfe!$A$9:$P$44,16,FALSE)</f>
        <v>0</v>
      </c>
      <c r="W35" s="11">
        <f t="shared" si="5"/>
        <v>0</v>
      </c>
    </row>
    <row r="36" spans="1:23" ht="20.25" customHeight="1" x14ac:dyDescent="0.4">
      <c r="A36" s="156" t="s">
        <v>92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 t="shared" si="0"/>
        <v>0</v>
      </c>
      <c r="J36" s="9">
        <f>VLOOKUP(A36,Formelhilfe!$A$9:$H$44,8,FALSE)</f>
        <v>0</v>
      </c>
      <c r="K36" s="10">
        <f t="shared" si="1"/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 t="shared" si="2"/>
        <v>0</v>
      </c>
      <c r="S36" s="9">
        <f>VLOOKUP(A36,Formelhilfe!$A$9:$O$44,15,FALSE)</f>
        <v>0</v>
      </c>
      <c r="T36" s="10">
        <f t="shared" si="3"/>
        <v>0</v>
      </c>
      <c r="U36" s="10">
        <f t="shared" si="4"/>
        <v>0</v>
      </c>
      <c r="V36" s="9">
        <f>VLOOKUP(A36,Formelhilfe!$A$9:$P$44,16,FALSE)</f>
        <v>0</v>
      </c>
      <c r="W36" s="11">
        <f t="shared" si="5"/>
        <v>0</v>
      </c>
    </row>
    <row r="37" spans="1:23" ht="20.25" customHeight="1" x14ac:dyDescent="0.4">
      <c r="A37" s="156" t="s">
        <v>93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 t="shared" si="0"/>
        <v>0</v>
      </c>
      <c r="J37" s="9">
        <f>VLOOKUP(A37,Formelhilfe!$A$9:$H$44,8,FALSE)</f>
        <v>0</v>
      </c>
      <c r="K37" s="10">
        <f t="shared" si="1"/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 t="shared" si="2"/>
        <v>0</v>
      </c>
      <c r="S37" s="9">
        <f>VLOOKUP(A37,Formelhilfe!$A$9:$O$44,15,FALSE)</f>
        <v>0</v>
      </c>
      <c r="T37" s="10">
        <f t="shared" si="3"/>
        <v>0</v>
      </c>
      <c r="U37" s="10">
        <f t="shared" si="4"/>
        <v>0</v>
      </c>
      <c r="V37" s="9">
        <f>VLOOKUP(A37,Formelhilfe!$A$9:$P$44,16,FALSE)</f>
        <v>0</v>
      </c>
      <c r="W37" s="11">
        <f t="shared" si="5"/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Sögel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6</v>
      </c>
      <c r="S2" s="13" t="s">
        <v>17</v>
      </c>
      <c r="T2" s="13" t="s">
        <v>13</v>
      </c>
      <c r="U2" s="13" t="s">
        <v>64</v>
      </c>
    </row>
    <row r="3" spans="1:21" x14ac:dyDescent="0.3">
      <c r="A3" s="13" t="str">
        <f>'Wettkampf 1'!B3</f>
        <v>Eisten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6</v>
      </c>
      <c r="S3" s="13" t="s">
        <v>18</v>
      </c>
      <c r="T3" s="13" t="s">
        <v>25</v>
      </c>
      <c r="U3" s="13" t="s">
        <v>65</v>
      </c>
    </row>
    <row r="4" spans="1:21" x14ac:dyDescent="0.3">
      <c r="A4" s="13" t="str">
        <f>'Wettkampf 1'!B4</f>
        <v>Werlte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6</v>
      </c>
      <c r="S4" s="13" t="s">
        <v>19</v>
      </c>
      <c r="T4" s="13" t="s">
        <v>15</v>
      </c>
      <c r="U4" s="13" t="s">
        <v>66</v>
      </c>
    </row>
    <row r="5" spans="1:21" x14ac:dyDescent="0.3">
      <c r="A5" s="13" t="str">
        <f>'Wettkampf 1'!B5</f>
        <v>Verein IV</v>
      </c>
      <c r="B5" s="13">
        <f>IF('Wettkampf 1'!D5&gt;0,1,0)</f>
        <v>0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0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0</v>
      </c>
      <c r="S5" s="13" t="s">
        <v>20</v>
      </c>
      <c r="T5" s="13" t="s">
        <v>70</v>
      </c>
      <c r="U5" s="13" t="s">
        <v>67</v>
      </c>
    </row>
    <row r="6" spans="1:21" x14ac:dyDescent="0.3">
      <c r="A6" s="13" t="str">
        <f>'Wettkampf 1'!B6</f>
        <v>Verein V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21</v>
      </c>
      <c r="T6" s="13" t="s">
        <v>71</v>
      </c>
      <c r="U6" s="13" t="s">
        <v>68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72</v>
      </c>
      <c r="U7" s="13" t="s">
        <v>69</v>
      </c>
    </row>
    <row r="8" spans="1:21" x14ac:dyDescent="0.3">
      <c r="S8" s="13" t="s">
        <v>23</v>
      </c>
      <c r="T8" s="13" t="s">
        <v>94</v>
      </c>
    </row>
    <row r="9" spans="1:21" ht="15.6" x14ac:dyDescent="0.3">
      <c r="A9" s="156" t="s">
        <v>106</v>
      </c>
      <c r="B9" s="13">
        <f>IF('Wettkampf 1'!D10&gt;0,1,0)</f>
        <v>0</v>
      </c>
      <c r="C9" s="13">
        <f>IF('2'!$D10&gt;0,1,0)</f>
        <v>0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0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0</v>
      </c>
      <c r="S9" s="13" t="s">
        <v>24</v>
      </c>
    </row>
    <row r="10" spans="1:21" ht="15.6" x14ac:dyDescent="0.3">
      <c r="A10" s="156" t="s">
        <v>107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6</v>
      </c>
      <c r="S10" s="13" t="s">
        <v>26</v>
      </c>
    </row>
    <row r="11" spans="1:21" ht="15.6" x14ac:dyDescent="0.3">
      <c r="A11" s="156" t="s">
        <v>108</v>
      </c>
      <c r="B11" s="13">
        <f>IF('Wettkampf 1'!D12&gt;0,1,0)</f>
        <v>1</v>
      </c>
      <c r="C11" s="13">
        <f>IF('2'!$D12&gt;0,1,0)</f>
        <v>1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2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2</v>
      </c>
    </row>
    <row r="12" spans="1:21" ht="15.6" x14ac:dyDescent="0.3">
      <c r="A12" s="156" t="s">
        <v>76</v>
      </c>
      <c r="B12" s="13">
        <f>IF('Wettkampf 1'!D13&gt;0,1,0)</f>
        <v>0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0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0</v>
      </c>
    </row>
    <row r="13" spans="1:21" ht="15.6" x14ac:dyDescent="0.3">
      <c r="A13" s="156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6" x14ac:dyDescent="0.3">
      <c r="A14" s="156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56" t="s">
        <v>109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6</v>
      </c>
    </row>
    <row r="16" spans="1:21" ht="15.6" x14ac:dyDescent="0.3">
      <c r="A16" s="156" t="s">
        <v>110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6</v>
      </c>
    </row>
    <row r="17" spans="1:16" ht="15.6" x14ac:dyDescent="0.3">
      <c r="A17" s="156" t="s">
        <v>111</v>
      </c>
      <c r="B17" s="13">
        <f>IF('Wettkampf 1'!D18&gt;0,1,0)</f>
        <v>0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0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0</v>
      </c>
    </row>
    <row r="18" spans="1:16" ht="15.6" x14ac:dyDescent="0.3">
      <c r="A18" s="156" t="s">
        <v>112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6</v>
      </c>
    </row>
    <row r="19" spans="1:16" ht="15.6" x14ac:dyDescent="0.3">
      <c r="A19" s="156" t="s">
        <v>113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0"/>
        <v>6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6</v>
      </c>
    </row>
    <row r="20" spans="1:16" ht="15.6" x14ac:dyDescent="0.3">
      <c r="A20" s="156" t="s">
        <v>51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56" t="s">
        <v>114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6</v>
      </c>
    </row>
    <row r="22" spans="1:16" ht="15.6" x14ac:dyDescent="0.3">
      <c r="A22" s="156" t="s">
        <v>115</v>
      </c>
      <c r="B22" s="13">
        <f>IF('Wettkampf 1'!D23&gt;0,1,0)</f>
        <v>0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6" x14ac:dyDescent="0.3">
      <c r="A23" s="156" t="s">
        <v>116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6" x14ac:dyDescent="0.3">
      <c r="A24" s="156" t="s">
        <v>117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6</v>
      </c>
    </row>
    <row r="25" spans="1:16" ht="15.6" x14ac:dyDescent="0.3">
      <c r="A25" s="156" t="s">
        <v>118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1</v>
      </c>
      <c r="H25" s="13">
        <f t="shared" si="0"/>
        <v>6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6</v>
      </c>
    </row>
    <row r="26" spans="1:16" ht="15.6" x14ac:dyDescent="0.3">
      <c r="A26" s="156" t="s">
        <v>52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56" t="s">
        <v>77</v>
      </c>
      <c r="B27" s="13">
        <f>IF('Wettkampf 1'!D28&gt;0,1,0)</f>
        <v>0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0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0</v>
      </c>
    </row>
    <row r="28" spans="1:16" ht="15.6" x14ac:dyDescent="0.3">
      <c r="A28" s="156" t="s">
        <v>78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6" x14ac:dyDescent="0.3">
      <c r="A29" s="156" t="s">
        <v>79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6" x14ac:dyDescent="0.3">
      <c r="A30" s="156" t="s">
        <v>80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0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0</v>
      </c>
    </row>
    <row r="31" spans="1:16" ht="15.6" x14ac:dyDescent="0.3">
      <c r="A31" s="156" t="s">
        <v>81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56" t="s">
        <v>82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56" t="s">
        <v>83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6" x14ac:dyDescent="0.3">
      <c r="A34" s="156" t="s">
        <v>84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6" x14ac:dyDescent="0.3">
      <c r="A35" s="156" t="s">
        <v>85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0</v>
      </c>
    </row>
    <row r="36" spans="1:16" ht="15.6" x14ac:dyDescent="0.3">
      <c r="A36" s="156" t="s">
        <v>86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6" x14ac:dyDescent="0.3">
      <c r="A37" s="156" t="s">
        <v>87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56" t="s">
        <v>53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56" t="s">
        <v>88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156" t="s">
        <v>89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156" t="s">
        <v>90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156" t="s">
        <v>91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156" t="s">
        <v>92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56" t="s">
        <v>93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9</v>
      </c>
      <c r="C45" s="17">
        <f t="shared" ref="C45:G45" si="5">SUM(C9:C44)</f>
        <v>9</v>
      </c>
      <c r="D45" s="17">
        <f t="shared" si="5"/>
        <v>8</v>
      </c>
      <c r="E45" s="17">
        <f t="shared" si="5"/>
        <v>8</v>
      </c>
      <c r="F45" s="17">
        <f t="shared" si="5"/>
        <v>8</v>
      </c>
      <c r="G45" s="17">
        <f t="shared" si="5"/>
        <v>8</v>
      </c>
      <c r="H45" s="17">
        <f>SUM(H9:H44)</f>
        <v>50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50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56" t="s">
        <v>104</v>
      </c>
      <c r="C2" s="7">
        <f>VLOOKUP($B$2:$B$7,'Wettkampf 1'!$B$2:$D$7,3,FALSE)</f>
        <v>620.1</v>
      </c>
      <c r="D2" s="5">
        <f>VLOOKUP($B$2:$B$7,'2'!$B$2:$D$7,3,FALSE)</f>
        <v>621</v>
      </c>
      <c r="E2" s="5">
        <f>VLOOKUP($B$2:$B$7,'3'!$B$2:$D$7,3,FALSE)</f>
        <v>615</v>
      </c>
      <c r="F2" s="5">
        <f>VLOOKUP($B$2:$B$7,'4'!$B$2:$D$7,3,FALSE)</f>
        <v>623</v>
      </c>
      <c r="G2" s="5">
        <f>VLOOKUP($B$2:$B$7,'5'!$B$2:$D$7,3,FALSE)</f>
        <v>620.9</v>
      </c>
      <c r="H2" s="5">
        <f>VLOOKUP($B$2:$B$7,'6'!$B$2:$D$7,3,FALSE)</f>
        <v>620.6</v>
      </c>
      <c r="I2" s="5">
        <f>IF(Formelhilfe!H4 &gt; 0,J2/Formelhilfe!H4,0)</f>
        <v>620.1</v>
      </c>
      <c r="J2" s="5">
        <f t="shared" ref="J2:J7" si="0">SUM(C2:H2)</f>
        <v>3720.6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IF(Formelhilfe!O4&gt;0,R2/Formelhilfe!O4,0)</f>
        <v>0</v>
      </c>
      <c r="R2" s="5">
        <f t="shared" ref="R2:R7" si="1">SUM(K2:P2)</f>
        <v>0</v>
      </c>
      <c r="S2" s="5">
        <f>IF(Formelhilfe!P4&gt;0,T2/Formelhilfe!P4,0)</f>
        <v>620.1</v>
      </c>
      <c r="T2" s="6">
        <f t="shared" ref="T2:T7" si="2">SUM(C2:H2,K2:P2)</f>
        <v>3720.6</v>
      </c>
    </row>
    <row r="3" spans="1:20" ht="23.25" customHeight="1" x14ac:dyDescent="0.35">
      <c r="A3" s="12"/>
      <c r="B3" s="156" t="s">
        <v>103</v>
      </c>
      <c r="C3" s="7">
        <f>VLOOKUP($B$2:$B$7,'Wettkampf 1'!$B$2:$D$7,3,FALSE)</f>
        <v>591.9</v>
      </c>
      <c r="D3" s="5">
        <f>VLOOKUP($B$2:$B$7,'2'!$B$2:$D$7,3,FALSE)</f>
        <v>608.4</v>
      </c>
      <c r="E3" s="5">
        <f>VLOOKUP($B$2:$B$7,'3'!$B$2:$D$7,3,FALSE)</f>
        <v>613.6</v>
      </c>
      <c r="F3" s="5">
        <f>VLOOKUP($B$2:$B$7,'4'!$B$2:$D$7,3,FALSE)</f>
        <v>611.5</v>
      </c>
      <c r="G3" s="5">
        <f>VLOOKUP($B$2:$B$7,'5'!$B$2:$D$7,3,FALSE)</f>
        <v>601.70000000000005</v>
      </c>
      <c r="H3" s="5">
        <f>VLOOKUP($B$2:$B$7,'6'!$B$2:$D$7,3,FALSE)</f>
        <v>605.29999999999995</v>
      </c>
      <c r="I3" s="5">
        <f>IF(Formelhilfe!H2 &gt; 0,J3/Formelhilfe!H2,0)</f>
        <v>605.40000000000009</v>
      </c>
      <c r="J3" s="5">
        <f t="shared" si="0"/>
        <v>3632.4000000000005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IF(Formelhilfe!O2&gt;0,R3/Formelhilfe!O2,0)</f>
        <v>0</v>
      </c>
      <c r="R3" s="5">
        <f t="shared" si="1"/>
        <v>0</v>
      </c>
      <c r="S3" s="5">
        <f>IF(Formelhilfe!P2&gt;0,T3/Formelhilfe!P2,0)</f>
        <v>605.40000000000009</v>
      </c>
      <c r="T3" s="6">
        <f t="shared" si="2"/>
        <v>3632.4000000000005</v>
      </c>
    </row>
    <row r="4" spans="1:20" ht="23.25" customHeight="1" x14ac:dyDescent="0.35">
      <c r="A4" s="12"/>
      <c r="B4" s="156" t="s">
        <v>101</v>
      </c>
      <c r="C4" s="7">
        <f>VLOOKUP($B$2:$B$7,'Wettkampf 1'!$B$2:$D$7,3,FALSE)</f>
        <v>395.8</v>
      </c>
      <c r="D4" s="5">
        <f>VLOOKUP($B$2:$B$7,'2'!$B$2:$D$7,3,FALSE)</f>
        <v>407.6</v>
      </c>
      <c r="E4" s="5">
        <f>VLOOKUP($B$2:$B$7,'3'!$B$2:$D$7,3,FALSE)</f>
        <v>190.5</v>
      </c>
      <c r="F4" s="5">
        <f>VLOOKUP($B$2:$B$7,'4'!$B$2:$D$7,3,FALSE)</f>
        <v>190.2</v>
      </c>
      <c r="G4" s="5">
        <f>VLOOKUP($B$2:$B$7,'5'!$B$2:$D$7,3,FALSE)</f>
        <v>189.3</v>
      </c>
      <c r="H4" s="5">
        <f>VLOOKUP($B$2:$B$7,'6'!$B$2:$D$7,3,FALSE)</f>
        <v>187.5</v>
      </c>
      <c r="I4" s="5">
        <f>IF(Formelhilfe!H3 &gt; 0,J4/Formelhilfe!H3,0)</f>
        <v>260.15000000000003</v>
      </c>
      <c r="J4" s="5">
        <f t="shared" si="0"/>
        <v>1560.9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IF(Formelhilfe!O3&gt;0,R4/Formelhilfe!O3,0)</f>
        <v>0</v>
      </c>
      <c r="R4" s="5">
        <f t="shared" si="1"/>
        <v>0</v>
      </c>
      <c r="S4" s="5">
        <f>IF(Formelhilfe!P3&gt;0,T4/Formelhilfe!P3,0)</f>
        <v>260.15000000000003</v>
      </c>
      <c r="T4" s="6">
        <f t="shared" si="2"/>
        <v>1560.9</v>
      </c>
    </row>
    <row r="5" spans="1:20" ht="23.25" customHeight="1" x14ac:dyDescent="0.35">
      <c r="A5" s="12"/>
      <c r="B5" s="156" t="s">
        <v>73</v>
      </c>
      <c r="C5" s="7">
        <f>VLOOKUP($B$2:$B$7,'Wettkampf 1'!$B$2:$D$7,3,FALSE)</f>
        <v>0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IF(Formelhilfe!H5 &gt; 0,J5/Formelhilfe!H5,0)</f>
        <v>0</v>
      </c>
      <c r="J5" s="5">
        <f t="shared" si="0"/>
        <v>0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0</v>
      </c>
      <c r="R5" s="5">
        <f t="shared" si="1"/>
        <v>0</v>
      </c>
      <c r="S5" s="5">
        <f>IF(Formelhilfe!P5&gt;0,T5/Formelhilfe!P5,0)</f>
        <v>0</v>
      </c>
      <c r="T5" s="6">
        <f t="shared" si="2"/>
        <v>0</v>
      </c>
    </row>
    <row r="6" spans="1:20" ht="23.25" customHeight="1" x14ac:dyDescent="0.35">
      <c r="A6" s="12"/>
      <c r="B6" s="156" t="s">
        <v>74</v>
      </c>
      <c r="C6" s="7">
        <f>VLOOKUP($B$2:$B$7,'Wettkampf 1'!$B$2:$D$7,3,FALSE)</f>
        <v>0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0</v>
      </c>
      <c r="J6" s="5">
        <f t="shared" si="0"/>
        <v>0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 t="shared" si="1"/>
        <v>0</v>
      </c>
      <c r="S6" s="5">
        <f>IF(Formelhilfe!P6&gt;0,T6/Formelhilfe!P6,0)</f>
        <v>0</v>
      </c>
      <c r="T6" s="6">
        <f t="shared" si="2"/>
        <v>0</v>
      </c>
    </row>
    <row r="7" spans="1:20" ht="23.25" customHeight="1" x14ac:dyDescent="0.35">
      <c r="A7" s="12"/>
      <c r="B7" s="156" t="s">
        <v>75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 t="shared" si="0"/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 t="shared" si="1"/>
        <v>0</v>
      </c>
      <c r="S7" s="5">
        <f>IF(Formelhilfe!P7&gt;0,T7/Formelhilfe!P7,0)</f>
        <v>0</v>
      </c>
      <c r="T7" s="6">
        <f t="shared" si="2"/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2023-12-02T07:27:30Z</cp:lastPrinted>
  <dcterms:created xsi:type="dcterms:W3CDTF">2010-11-23T11:44:38Z</dcterms:created>
  <dcterms:modified xsi:type="dcterms:W3CDTF">2023-12-02T07:27:39Z</dcterms:modified>
</cp:coreProperties>
</file>