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Damen\"/>
    </mc:Choice>
  </mc:AlternateContent>
  <xr:revisionPtr revIDLastSave="0" documentId="13_ncr:1_{93304373-A804-418B-BB8B-F4AD7F5E2010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1" i="2"/>
  <c r="C39" i="2"/>
  <c r="C38" i="2"/>
  <c r="C37" i="2"/>
  <c r="C36" i="2"/>
  <c r="C35" i="2"/>
  <c r="C33" i="2"/>
  <c r="C32" i="2"/>
  <c r="C31" i="2"/>
  <c r="C30" i="2"/>
  <c r="C29" i="2"/>
  <c r="C27" i="2"/>
  <c r="C26" i="2"/>
  <c r="C25" i="2"/>
  <c r="C24" i="2"/>
  <c r="C23" i="2"/>
  <c r="C21" i="2"/>
  <c r="C20" i="2"/>
  <c r="C19" i="2"/>
  <c r="C18" i="2"/>
  <c r="C17" i="2"/>
  <c r="C15" i="2"/>
  <c r="C14" i="2"/>
  <c r="C13" i="2"/>
  <c r="C12" i="2"/>
  <c r="C11" i="2"/>
  <c r="C10" i="2"/>
  <c r="B24" i="18" l="1"/>
  <c r="B19" i="18"/>
  <c r="B31" i="18"/>
  <c r="B3" i="18"/>
  <c r="B14" i="18"/>
  <c r="B36" i="18"/>
  <c r="B27" i="18"/>
  <c r="B20" i="18"/>
  <c r="B18" i="18"/>
  <c r="B16" i="18"/>
  <c r="B11" i="18"/>
  <c r="B21" i="18"/>
  <c r="B15" i="18"/>
  <c r="B6" i="18"/>
  <c r="B33" i="18"/>
  <c r="B37" i="18"/>
  <c r="B2" i="18"/>
  <c r="B29" i="18"/>
  <c r="B34" i="18"/>
  <c r="B26" i="18"/>
  <c r="B10" i="18"/>
  <c r="B7" i="18"/>
  <c r="B22" i="18"/>
  <c r="B32" i="18"/>
  <c r="B25" i="18"/>
  <c r="B8" i="18"/>
  <c r="B30" i="18"/>
  <c r="B28" i="18"/>
  <c r="B13" i="18"/>
  <c r="B35" i="18"/>
  <c r="B9" i="18"/>
  <c r="B5" i="18"/>
  <c r="B4" i="18"/>
  <c r="B12" i="18"/>
  <c r="B23" i="18"/>
  <c r="B17" i="18"/>
  <c r="Q4" i="1"/>
  <c r="P4" i="1"/>
  <c r="O4" i="1"/>
  <c r="N4" i="1"/>
  <c r="M4" i="1"/>
  <c r="L4" i="1"/>
  <c r="C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G16" i="20" l="1"/>
  <c r="K28" i="20"/>
  <c r="M34" i="20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7" i="18"/>
  <c r="C16" i="18"/>
  <c r="C27" i="18"/>
  <c r="C2" i="18"/>
  <c r="C9" i="18"/>
  <c r="C10" i="18"/>
  <c r="C33" i="18"/>
  <c r="C18" i="18"/>
  <c r="C21" i="18"/>
  <c r="C23" i="18"/>
  <c r="C31" i="18"/>
  <c r="C20" i="18"/>
  <c r="C14" i="18"/>
  <c r="C32" i="18"/>
  <c r="C4" i="18"/>
  <c r="C36" i="18"/>
  <c r="C3" i="18"/>
  <c r="C29" i="18"/>
  <c r="C13" i="18"/>
  <c r="C5" i="18"/>
  <c r="C25" i="18"/>
  <c r="C24" i="18"/>
  <c r="C22" i="18"/>
  <c r="C12" i="18"/>
  <c r="C37" i="18"/>
  <c r="C6" i="18"/>
  <c r="C11" i="18"/>
  <c r="C34" i="18"/>
  <c r="C35" i="18"/>
  <c r="C15" i="18"/>
  <c r="C28" i="18"/>
  <c r="C19" i="18"/>
  <c r="C17" i="18"/>
  <c r="C26" i="18"/>
  <c r="C3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L40" i="2"/>
  <c r="M40" i="2"/>
  <c r="N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0" i="2" l="1"/>
  <c r="K28" i="2"/>
  <c r="M34" i="2"/>
  <c r="K40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8" i="18" l="1"/>
  <c r="AA36" i="12"/>
  <c r="AA12" i="12"/>
  <c r="S26" i="18"/>
  <c r="S32" i="18"/>
  <c r="S10" i="18"/>
  <c r="S5" i="18"/>
  <c r="S31" i="18"/>
  <c r="S11" i="18"/>
  <c r="AA11" i="8"/>
  <c r="AA23" i="10"/>
  <c r="AA35" i="16"/>
  <c r="S27" i="18"/>
  <c r="S3" i="18"/>
  <c r="S4" i="18"/>
  <c r="S9" i="18"/>
  <c r="S21" i="18"/>
  <c r="S6" i="18"/>
  <c r="S30" i="18"/>
  <c r="S15" i="18"/>
  <c r="S36" i="18"/>
  <c r="S35" i="18"/>
  <c r="S2" i="18"/>
  <c r="S14" i="18"/>
  <c r="S1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AA39" i="8"/>
  <c r="AA29" i="9"/>
  <c r="AA35" i="10"/>
  <c r="AA32" i="7"/>
  <c r="AA14" i="7"/>
  <c r="AA27" i="10"/>
  <c r="AA35" i="12"/>
  <c r="AA31" i="16"/>
  <c r="S22" i="18"/>
  <c r="AA20" i="9"/>
  <c r="AA35" i="9"/>
  <c r="S28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7" i="18" l="1"/>
  <c r="P33" i="18"/>
  <c r="P31" i="18"/>
  <c r="P4" i="18"/>
  <c r="P29" i="18"/>
  <c r="P24" i="18"/>
  <c r="P6" i="18"/>
  <c r="P15" i="18"/>
  <c r="P2" i="18"/>
  <c r="P18" i="18"/>
  <c r="P20" i="18"/>
  <c r="P8" i="18"/>
  <c r="P13" i="18"/>
  <c r="P22" i="18"/>
  <c r="P11" i="18"/>
  <c r="P28" i="18"/>
  <c r="P16" i="18"/>
  <c r="P10" i="18"/>
  <c r="P23" i="18"/>
  <c r="P32" i="18"/>
  <c r="P3" i="18"/>
  <c r="P25" i="18"/>
  <c r="P37" i="18"/>
  <c r="P35" i="18"/>
  <c r="P9" i="18"/>
  <c r="P5" i="18"/>
  <c r="P21" i="18"/>
  <c r="P12" i="18"/>
  <c r="P14" i="18"/>
  <c r="P34" i="18"/>
  <c r="P36" i="18"/>
  <c r="P30" i="18"/>
  <c r="P7" i="18"/>
  <c r="P19" i="18"/>
  <c r="P17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5" i="18"/>
  <c r="D27" i="18"/>
  <c r="D33" i="18"/>
  <c r="D31" i="18"/>
  <c r="D4" i="18"/>
  <c r="D29" i="18"/>
  <c r="D24" i="18"/>
  <c r="D6" i="18"/>
  <c r="D19" i="18"/>
  <c r="D2" i="18"/>
  <c r="D18" i="18"/>
  <c r="D20" i="18"/>
  <c r="D8" i="18"/>
  <c r="D13" i="18"/>
  <c r="D22" i="18"/>
  <c r="D11" i="18"/>
  <c r="D7" i="18"/>
  <c r="D9" i="18"/>
  <c r="D21" i="18"/>
  <c r="D14" i="18"/>
  <c r="D36" i="18"/>
  <c r="D5" i="18"/>
  <c r="D12" i="18"/>
  <c r="D34" i="18"/>
  <c r="D16" i="18"/>
  <c r="D3" i="18"/>
  <c r="D35" i="18"/>
  <c r="D10" i="18"/>
  <c r="D25" i="18"/>
  <c r="D23" i="18"/>
  <c r="D37" i="18"/>
  <c r="D30" i="18"/>
  <c r="D32" i="18"/>
  <c r="D17" i="18"/>
  <c r="D28" i="18"/>
  <c r="D26" i="18"/>
  <c r="L7" i="18"/>
  <c r="L35" i="18"/>
  <c r="L16" i="18"/>
  <c r="L19" i="18"/>
  <c r="L15" i="18"/>
  <c r="L10" i="18"/>
  <c r="L23" i="18"/>
  <c r="L32" i="18"/>
  <c r="L3" i="18"/>
  <c r="L25" i="18"/>
  <c r="L37" i="18"/>
  <c r="L30" i="18"/>
  <c r="L27" i="18"/>
  <c r="L33" i="18"/>
  <c r="L31" i="18"/>
  <c r="L4" i="18"/>
  <c r="L29" i="18"/>
  <c r="L24" i="18"/>
  <c r="L6" i="18"/>
  <c r="L2" i="18"/>
  <c r="L18" i="18"/>
  <c r="L20" i="18"/>
  <c r="L8" i="18"/>
  <c r="L13" i="18"/>
  <c r="L22" i="18"/>
  <c r="L11" i="18"/>
  <c r="L9" i="18"/>
  <c r="L5" i="18"/>
  <c r="L21" i="18"/>
  <c r="L12" i="18"/>
  <c r="L14" i="18"/>
  <c r="L34" i="18"/>
  <c r="L36" i="18"/>
  <c r="L17" i="18"/>
  <c r="L26" i="18"/>
  <c r="L28" i="18"/>
  <c r="E7" i="18"/>
  <c r="E9" i="18"/>
  <c r="E21" i="18"/>
  <c r="E14" i="18"/>
  <c r="E36" i="18"/>
  <c r="E5" i="18"/>
  <c r="E12" i="18"/>
  <c r="E34" i="18"/>
  <c r="E35" i="18"/>
  <c r="E16" i="18"/>
  <c r="E10" i="18"/>
  <c r="E23" i="18"/>
  <c r="E32" i="18"/>
  <c r="E3" i="18"/>
  <c r="E25" i="18"/>
  <c r="E37" i="18"/>
  <c r="E30" i="18"/>
  <c r="E15" i="18"/>
  <c r="E27" i="18"/>
  <c r="E33" i="18"/>
  <c r="E31" i="18"/>
  <c r="E4" i="18"/>
  <c r="E29" i="18"/>
  <c r="E24" i="18"/>
  <c r="E6" i="18"/>
  <c r="E8" i="18"/>
  <c r="E2" i="18"/>
  <c r="E13" i="18"/>
  <c r="E18" i="18"/>
  <c r="E22" i="18"/>
  <c r="E20" i="18"/>
  <c r="E11" i="18"/>
  <c r="E28" i="18"/>
  <c r="E19" i="18"/>
  <c r="E17" i="18"/>
  <c r="E26" i="18"/>
  <c r="O16" i="18"/>
  <c r="O10" i="18"/>
  <c r="O23" i="18"/>
  <c r="O32" i="18"/>
  <c r="O3" i="18"/>
  <c r="O25" i="18"/>
  <c r="O37" i="18"/>
  <c r="O35" i="18"/>
  <c r="O27" i="18"/>
  <c r="O33" i="18"/>
  <c r="O31" i="18"/>
  <c r="O4" i="18"/>
  <c r="O29" i="18"/>
  <c r="O24" i="18"/>
  <c r="O6" i="18"/>
  <c r="O15" i="18"/>
  <c r="O7" i="18"/>
  <c r="O9" i="18"/>
  <c r="O21" i="18"/>
  <c r="O14" i="18"/>
  <c r="O36" i="18"/>
  <c r="O5" i="18"/>
  <c r="O12" i="18"/>
  <c r="O34" i="18"/>
  <c r="O30" i="18"/>
  <c r="O2" i="18"/>
  <c r="O13" i="18"/>
  <c r="O18" i="18"/>
  <c r="O22" i="18"/>
  <c r="O20" i="18"/>
  <c r="O11" i="18"/>
  <c r="O8" i="18"/>
  <c r="O28" i="18"/>
  <c r="O19" i="18"/>
  <c r="O26" i="18"/>
  <c r="O17" i="18"/>
  <c r="H27" i="18"/>
  <c r="H33" i="18"/>
  <c r="H31" i="18"/>
  <c r="H4" i="18"/>
  <c r="H29" i="18"/>
  <c r="H24" i="18"/>
  <c r="H6" i="18"/>
  <c r="H35" i="18"/>
  <c r="H2" i="18"/>
  <c r="H18" i="18"/>
  <c r="H20" i="18"/>
  <c r="H8" i="18"/>
  <c r="H13" i="18"/>
  <c r="H22" i="18"/>
  <c r="H11" i="18"/>
  <c r="H15" i="18"/>
  <c r="H7" i="18"/>
  <c r="H9" i="18"/>
  <c r="H21" i="18"/>
  <c r="H14" i="18"/>
  <c r="H36" i="18"/>
  <c r="H5" i="18"/>
  <c r="H12" i="18"/>
  <c r="H34" i="18"/>
  <c r="H23" i="18"/>
  <c r="H37" i="18"/>
  <c r="H32" i="18"/>
  <c r="H30" i="18"/>
  <c r="H16" i="18"/>
  <c r="H3" i="18"/>
  <c r="H25" i="18"/>
  <c r="H10" i="18"/>
  <c r="H17" i="18"/>
  <c r="H28" i="18"/>
  <c r="H19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9" i="18"/>
  <c r="F27" i="18"/>
  <c r="F33" i="18"/>
  <c r="F31" i="18"/>
  <c r="F4" i="18"/>
  <c r="F29" i="18"/>
  <c r="F24" i="18"/>
  <c r="F6" i="18"/>
  <c r="F2" i="18"/>
  <c r="F18" i="18"/>
  <c r="F20" i="18"/>
  <c r="F8" i="18"/>
  <c r="F13" i="18"/>
  <c r="F22" i="18"/>
  <c r="F11" i="18"/>
  <c r="F35" i="18"/>
  <c r="F7" i="18"/>
  <c r="F9" i="18"/>
  <c r="F21" i="18"/>
  <c r="F14" i="18"/>
  <c r="F36" i="18"/>
  <c r="F5" i="18"/>
  <c r="F12" i="18"/>
  <c r="F34" i="18"/>
  <c r="F15" i="18"/>
  <c r="F32" i="18"/>
  <c r="F30" i="18"/>
  <c r="F16" i="18"/>
  <c r="F3" i="18"/>
  <c r="F10" i="18"/>
  <c r="F25" i="18"/>
  <c r="F37" i="18"/>
  <c r="F23" i="18"/>
  <c r="F17" i="18"/>
  <c r="F26" i="18"/>
  <c r="F28" i="18"/>
  <c r="G15" i="18"/>
  <c r="G7" i="18"/>
  <c r="G9" i="18"/>
  <c r="G21" i="18"/>
  <c r="G14" i="18"/>
  <c r="G36" i="18"/>
  <c r="G5" i="18"/>
  <c r="G12" i="18"/>
  <c r="G34" i="18"/>
  <c r="G26" i="18"/>
  <c r="G16" i="18"/>
  <c r="G10" i="18"/>
  <c r="G23" i="18"/>
  <c r="G32" i="18"/>
  <c r="G3" i="18"/>
  <c r="G25" i="18"/>
  <c r="G37" i="18"/>
  <c r="G30" i="18"/>
  <c r="G27" i="18"/>
  <c r="G33" i="18"/>
  <c r="G31" i="18"/>
  <c r="G4" i="18"/>
  <c r="G29" i="18"/>
  <c r="G24" i="18"/>
  <c r="G6" i="18"/>
  <c r="G20" i="18"/>
  <c r="G11" i="18"/>
  <c r="G8" i="18"/>
  <c r="G2" i="18"/>
  <c r="G13" i="18"/>
  <c r="G18" i="18"/>
  <c r="G35" i="18"/>
  <c r="G22" i="18"/>
  <c r="G28" i="18"/>
  <c r="G17" i="18"/>
  <c r="G1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7" i="18"/>
  <c r="N33" i="18"/>
  <c r="N31" i="18"/>
  <c r="N4" i="18"/>
  <c r="N29" i="18"/>
  <c r="N24" i="18"/>
  <c r="N6" i="18"/>
  <c r="N15" i="18"/>
  <c r="N2" i="18"/>
  <c r="N18" i="18"/>
  <c r="N20" i="18"/>
  <c r="N8" i="18"/>
  <c r="N13" i="18"/>
  <c r="N22" i="18"/>
  <c r="N11" i="18"/>
  <c r="N16" i="18"/>
  <c r="N10" i="18"/>
  <c r="N23" i="18"/>
  <c r="N32" i="18"/>
  <c r="N3" i="18"/>
  <c r="N25" i="18"/>
  <c r="N37" i="18"/>
  <c r="N30" i="18"/>
  <c r="N7" i="18"/>
  <c r="N36" i="18"/>
  <c r="N9" i="18"/>
  <c r="N5" i="18"/>
  <c r="N21" i="18"/>
  <c r="N12" i="18"/>
  <c r="N14" i="18"/>
  <c r="N34" i="18"/>
  <c r="N28" i="18"/>
  <c r="N17" i="18"/>
  <c r="N26" i="18"/>
  <c r="N19" i="18"/>
  <c r="Q27" i="18"/>
  <c r="Q33" i="18"/>
  <c r="Q31" i="18"/>
  <c r="Q4" i="18"/>
  <c r="Q29" i="18"/>
  <c r="Q24" i="18"/>
  <c r="Q6" i="18"/>
  <c r="Q15" i="18"/>
  <c r="Q2" i="18"/>
  <c r="Q18" i="18"/>
  <c r="Q20" i="18"/>
  <c r="Q8" i="18"/>
  <c r="Q13" i="18"/>
  <c r="Q22" i="18"/>
  <c r="Q11" i="18"/>
  <c r="Q30" i="18"/>
  <c r="Q16" i="18"/>
  <c r="Q10" i="18"/>
  <c r="Q23" i="18"/>
  <c r="Q32" i="18"/>
  <c r="Q3" i="18"/>
  <c r="Q25" i="18"/>
  <c r="Q37" i="18"/>
  <c r="Q35" i="18"/>
  <c r="Q9" i="18"/>
  <c r="Q5" i="18"/>
  <c r="Q21" i="18"/>
  <c r="Q12" i="18"/>
  <c r="Q14" i="18"/>
  <c r="Q34" i="18"/>
  <c r="Q7" i="18"/>
  <c r="Q36" i="18"/>
  <c r="Q28" i="18"/>
  <c r="Q19" i="18"/>
  <c r="Q17" i="18"/>
  <c r="Q26" i="18"/>
  <c r="M7" i="18"/>
  <c r="M9" i="18"/>
  <c r="M21" i="18"/>
  <c r="M14" i="18"/>
  <c r="M36" i="18"/>
  <c r="M5" i="18"/>
  <c r="M12" i="18"/>
  <c r="M34" i="18"/>
  <c r="M30" i="18"/>
  <c r="M16" i="18"/>
  <c r="M10" i="18"/>
  <c r="M23" i="18"/>
  <c r="M32" i="18"/>
  <c r="M3" i="18"/>
  <c r="M25" i="18"/>
  <c r="M37" i="18"/>
  <c r="M35" i="18"/>
  <c r="M2" i="18"/>
  <c r="M18" i="18"/>
  <c r="M20" i="18"/>
  <c r="M8" i="18"/>
  <c r="M13" i="18"/>
  <c r="M22" i="18"/>
  <c r="M11" i="18"/>
  <c r="M28" i="18"/>
  <c r="M27" i="18"/>
  <c r="M29" i="18"/>
  <c r="M33" i="18"/>
  <c r="M24" i="18"/>
  <c r="M31" i="18"/>
  <c r="M6" i="18"/>
  <c r="M4" i="18"/>
  <c r="M15" i="18"/>
  <c r="M19" i="18"/>
  <c r="M17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2" i="19" l="1"/>
  <c r="C7" i="19"/>
  <c r="C6" i="19"/>
  <c r="L43" i="1"/>
  <c r="C4" i="19"/>
  <c r="F40" i="1"/>
  <c r="W9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8" i="18"/>
  <c r="R28" i="18" s="1"/>
  <c r="T34" i="18"/>
  <c r="T19" i="18"/>
  <c r="W26" i="18"/>
  <c r="K26" i="18"/>
  <c r="K34" i="18"/>
  <c r="W34" i="18"/>
  <c r="O46" i="13"/>
  <c r="D6" i="13" s="1"/>
  <c r="R46" i="9"/>
  <c r="E7" i="9" s="1"/>
  <c r="J46" i="10"/>
  <c r="E3" i="10" s="1"/>
  <c r="N46" i="12"/>
  <c r="E5" i="12" s="1"/>
  <c r="T26" i="18"/>
  <c r="R26" i="18" s="1"/>
  <c r="E51" i="1"/>
  <c r="W28" i="18"/>
  <c r="K28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9" i="18"/>
  <c r="T17" i="18"/>
  <c r="T35" i="18"/>
  <c r="R35" i="18" s="1"/>
  <c r="L47" i="1"/>
  <c r="K17" i="18"/>
  <c r="W17" i="18"/>
  <c r="N46" i="9"/>
  <c r="E5" i="9" s="1"/>
  <c r="T15" i="18"/>
  <c r="R15" i="18" s="1"/>
  <c r="K19" i="18"/>
  <c r="W15" i="18"/>
  <c r="K1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K20" i="18"/>
  <c r="G26" i="1"/>
  <c r="G24" i="1"/>
  <c r="M32" i="1"/>
  <c r="O20" i="1"/>
  <c r="E38" i="1"/>
  <c r="E32" i="1"/>
  <c r="H17" i="1"/>
  <c r="O35" i="1"/>
  <c r="H26" i="1"/>
  <c r="E17" i="1"/>
  <c r="K11" i="18"/>
  <c r="C3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5" i="18"/>
  <c r="T2" i="18"/>
  <c r="R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" i="18"/>
  <c r="W5" i="18"/>
  <c r="W21" i="18"/>
  <c r="W31" i="18"/>
  <c r="W36" i="18"/>
  <c r="W32" i="18"/>
  <c r="K18" i="18"/>
  <c r="W8" i="18"/>
  <c r="K12" i="18"/>
  <c r="M33" i="1"/>
  <c r="G36" i="1"/>
  <c r="W16" i="18"/>
  <c r="W4" i="18"/>
  <c r="I34" i="1"/>
  <c r="K14" i="18"/>
  <c r="W24" i="18"/>
  <c r="W23" i="18"/>
  <c r="W2" i="18"/>
  <c r="W7" i="18"/>
  <c r="W13" i="18"/>
  <c r="M19" i="1"/>
  <c r="E31" i="1"/>
  <c r="T7" i="18"/>
  <c r="T20" i="18"/>
  <c r="W29" i="18"/>
  <c r="W10" i="18"/>
  <c r="W12" i="18"/>
  <c r="W27" i="18"/>
  <c r="W37" i="18"/>
  <c r="W11" i="18"/>
  <c r="T11" i="18"/>
  <c r="R11" i="18" s="1"/>
  <c r="W25" i="18"/>
  <c r="W6" i="18"/>
  <c r="G27" i="1"/>
  <c r="K5" i="18"/>
  <c r="W14" i="18"/>
  <c r="L22" i="1"/>
  <c r="T27" i="18"/>
  <c r="R27" i="18" s="1"/>
  <c r="T3" i="18"/>
  <c r="R3" i="18" s="1"/>
  <c r="T21" i="18"/>
  <c r="R21" i="18" s="1"/>
  <c r="T6" i="18"/>
  <c r="R6" i="18" s="1"/>
  <c r="T36" i="18"/>
  <c r="R36" i="18" s="1"/>
  <c r="T13" i="18"/>
  <c r="T31" i="18"/>
  <c r="R31" i="18" s="1"/>
  <c r="T37" i="18"/>
  <c r="T32" i="18"/>
  <c r="R32" i="18" s="1"/>
  <c r="T16" i="18"/>
  <c r="R16" i="18" s="1"/>
  <c r="T4" i="18"/>
  <c r="L40" i="1"/>
  <c r="L25" i="1"/>
  <c r="W20" i="18"/>
  <c r="T23" i="18"/>
  <c r="T5" i="18"/>
  <c r="R5" i="18" s="1"/>
  <c r="L46" i="1"/>
  <c r="T8" i="18"/>
  <c r="M22" i="1"/>
  <c r="I29" i="1"/>
  <c r="T18" i="18"/>
  <c r="W18" i="18"/>
  <c r="T30" i="18"/>
  <c r="W30" i="18"/>
  <c r="T24" i="18"/>
  <c r="T14" i="18"/>
  <c r="R14" i="18" s="1"/>
  <c r="L44" i="1"/>
  <c r="T33" i="18"/>
  <c r="T29" i="18"/>
  <c r="W33" i="18"/>
  <c r="T10" i="18"/>
  <c r="T9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6" i="18"/>
  <c r="K2" i="18"/>
  <c r="K3" i="18"/>
  <c r="M17" i="1"/>
  <c r="Q17" i="1"/>
  <c r="K32" i="18"/>
  <c r="K27" i="18"/>
  <c r="W22" i="18"/>
  <c r="K33" i="18"/>
  <c r="K25" i="18"/>
  <c r="K22" i="18"/>
  <c r="K6" i="18"/>
  <c r="K7" i="18"/>
  <c r="K37" i="18"/>
  <c r="K31" i="18"/>
  <c r="K29" i="18"/>
  <c r="K8" i="18"/>
  <c r="K4" i="18"/>
  <c r="K24" i="18"/>
  <c r="K21" i="18"/>
  <c r="K36" i="18"/>
  <c r="K30" i="18"/>
  <c r="K9" i="18"/>
  <c r="T22" i="18"/>
  <c r="K23" i="18"/>
  <c r="K10" i="18"/>
  <c r="K13" i="18"/>
  <c r="E5" i="19" l="1"/>
  <c r="E4" i="19"/>
  <c r="E2" i="19"/>
  <c r="E3" i="19"/>
  <c r="E6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L54" i="1"/>
  <c r="G54" i="1"/>
  <c r="H54" i="1"/>
  <c r="E54" i="1"/>
  <c r="F54" i="1"/>
  <c r="Q54" i="1"/>
  <c r="P54" i="1"/>
  <c r="O54" i="1"/>
  <c r="N54" i="1"/>
  <c r="M54" i="1"/>
  <c r="I54" i="1"/>
  <c r="C7" i="17"/>
  <c r="R22" i="18"/>
  <c r="R4" i="18"/>
  <c r="R8" i="18"/>
  <c r="R9" i="18"/>
  <c r="R50" i="1" s="1"/>
  <c r="D8" i="1"/>
  <c r="D9" i="1"/>
  <c r="D6" i="1"/>
  <c r="F2" i="19"/>
  <c r="G5" i="17"/>
  <c r="F3" i="17"/>
  <c r="K2" i="19"/>
  <c r="I3" i="17"/>
  <c r="D4" i="17"/>
  <c r="E4" i="17"/>
  <c r="F6" i="19"/>
  <c r="D7" i="17"/>
  <c r="D6" i="17"/>
  <c r="E2" i="17"/>
  <c r="F7" i="19"/>
  <c r="I7" i="17"/>
  <c r="K5" i="19"/>
  <c r="L7" i="17"/>
  <c r="N5" i="19"/>
  <c r="F4" i="19"/>
  <c r="E5" i="17"/>
  <c r="L6" i="17"/>
  <c r="N3" i="19"/>
  <c r="D2" i="17"/>
  <c r="H5" i="19"/>
  <c r="G7" i="17"/>
  <c r="I5" i="17"/>
  <c r="K4" i="19"/>
  <c r="K6" i="19"/>
  <c r="I4" i="17"/>
  <c r="L3" i="17"/>
  <c r="N2" i="19"/>
  <c r="K7" i="19"/>
  <c r="I2" i="17"/>
  <c r="D11" i="1"/>
  <c r="G3" i="17"/>
  <c r="H2" i="19"/>
  <c r="I6" i="17"/>
  <c r="K3" i="19"/>
  <c r="N4" i="19"/>
  <c r="L5" i="17"/>
  <c r="N7" i="19"/>
  <c r="L2" i="17"/>
  <c r="D5" i="17"/>
  <c r="G4" i="17"/>
  <c r="H6" i="19"/>
  <c r="D10" i="1"/>
  <c r="H3" i="19"/>
  <c r="G6" i="17"/>
  <c r="E7" i="17"/>
  <c r="F5" i="19"/>
  <c r="G2" i="17"/>
  <c r="H7" i="19"/>
  <c r="F3" i="19"/>
  <c r="E6" i="17"/>
  <c r="N6" i="19"/>
  <c r="L4" i="17"/>
  <c r="D3" i="17"/>
  <c r="M4" i="17"/>
  <c r="O6" i="19"/>
  <c r="M6" i="17"/>
  <c r="O3" i="19"/>
  <c r="O4" i="19"/>
  <c r="M5" i="17"/>
  <c r="M3" i="17"/>
  <c r="O2" i="19"/>
  <c r="M2" i="17"/>
  <c r="O7" i="19"/>
  <c r="M7" i="17"/>
  <c r="O5" i="19"/>
  <c r="P5" i="19"/>
  <c r="N7" i="17"/>
  <c r="P4" i="19"/>
  <c r="N5" i="17"/>
  <c r="P6" i="19"/>
  <c r="N4" i="17"/>
  <c r="N2" i="17"/>
  <c r="P7" i="19"/>
  <c r="N6" i="17"/>
  <c r="P3" i="19"/>
  <c r="P2" i="19"/>
  <c r="N3" i="17"/>
  <c r="M3" i="19"/>
  <c r="K6" i="17"/>
  <c r="M4" i="19"/>
  <c r="K5" i="17"/>
  <c r="M2" i="19"/>
  <c r="K3" i="17"/>
  <c r="M7" i="19"/>
  <c r="K2" i="17"/>
  <c r="M5" i="19"/>
  <c r="K7" i="17"/>
  <c r="M6" i="19"/>
  <c r="K4" i="17"/>
  <c r="J5" i="17"/>
  <c r="L4" i="19"/>
  <c r="J2" i="17"/>
  <c r="L7" i="19"/>
  <c r="J3" i="17"/>
  <c r="L2" i="19"/>
  <c r="L3" i="19"/>
  <c r="J6" i="17"/>
  <c r="J7" i="17"/>
  <c r="L5" i="19"/>
  <c r="J4" i="17"/>
  <c r="L6" i="19"/>
  <c r="R30" i="18"/>
  <c r="G5" i="19"/>
  <c r="F7" i="17"/>
  <c r="G4" i="19"/>
  <c r="F5" i="17"/>
  <c r="F2" i="17"/>
  <c r="G7" i="19"/>
  <c r="F4" i="17"/>
  <c r="G6" i="19"/>
  <c r="G3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4" i="19"/>
  <c r="J4" i="19" s="1"/>
  <c r="J35" i="18"/>
  <c r="I35" i="18" s="1"/>
  <c r="U51" i="1"/>
  <c r="J33" i="18"/>
  <c r="I33" i="18" s="1"/>
  <c r="J6" i="18"/>
  <c r="I6" i="18" s="1"/>
  <c r="J24" i="18"/>
  <c r="I24" i="18" s="1"/>
  <c r="D3" i="19"/>
  <c r="J3" i="19" s="1"/>
  <c r="K54" i="1"/>
  <c r="S54" i="1"/>
  <c r="J12" i="18"/>
  <c r="I12" i="18" s="1"/>
  <c r="J13" i="18"/>
  <c r="I13" i="18" s="1"/>
  <c r="J30" i="18"/>
  <c r="I30" i="18" s="1"/>
  <c r="J19" i="18"/>
  <c r="I19" i="18" s="1"/>
  <c r="D5" i="19"/>
  <c r="T5" i="19" s="1"/>
  <c r="J34" i="18"/>
  <c r="I34" i="18" s="1"/>
  <c r="U25" i="1"/>
  <c r="U47" i="1"/>
  <c r="J28" i="18"/>
  <c r="I28" i="18" s="1"/>
  <c r="J8" i="18"/>
  <c r="I8" i="18" s="1"/>
  <c r="J10" i="18"/>
  <c r="I10" i="18" s="1"/>
  <c r="J36" i="18"/>
  <c r="I36" i="18" s="1"/>
  <c r="J32" i="18"/>
  <c r="I32" i="18" s="1"/>
  <c r="J26" i="18"/>
  <c r="I26" i="18" s="1"/>
  <c r="J29" i="18"/>
  <c r="I29" i="18" s="1"/>
  <c r="J20" i="18"/>
  <c r="I20" i="18" s="1"/>
  <c r="J14" i="18"/>
  <c r="I14" i="18" s="1"/>
  <c r="J31" i="18"/>
  <c r="I31" i="18" s="1"/>
  <c r="J27" i="18"/>
  <c r="I27" i="18" s="1"/>
  <c r="J15" i="18"/>
  <c r="I15" i="18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5" i="18"/>
  <c r="I2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2" i="18"/>
  <c r="I2" i="18" s="1"/>
  <c r="J11" i="18"/>
  <c r="I11" i="18" s="1"/>
  <c r="J22" i="18"/>
  <c r="I22" i="18" s="1"/>
  <c r="J21" i="18"/>
  <c r="I21" i="18" s="1"/>
  <c r="J4" i="18"/>
  <c r="I4" i="18" s="1"/>
  <c r="J37" i="18"/>
  <c r="I37" i="18" s="1"/>
  <c r="J5" i="18"/>
  <c r="I5" i="18" s="1"/>
  <c r="J18" i="18"/>
  <c r="I18" i="18" s="1"/>
  <c r="J16" i="18"/>
  <c r="I16" i="18" s="1"/>
  <c r="J23" i="18"/>
  <c r="I23" i="18" s="1"/>
  <c r="J9" i="18"/>
  <c r="I9" i="18" s="1"/>
  <c r="J3" i="18"/>
  <c r="I3" i="18" s="1"/>
  <c r="P11" i="1"/>
  <c r="G11" i="1"/>
  <c r="C3" i="17"/>
  <c r="H3" i="17" s="1"/>
  <c r="D2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6" i="19"/>
  <c r="H7" i="1"/>
  <c r="H8" i="1"/>
  <c r="M7" i="1"/>
  <c r="O7" i="17"/>
  <c r="R2" i="19"/>
  <c r="O6" i="17"/>
  <c r="N10" i="1"/>
  <c r="N6" i="1"/>
  <c r="N7" i="1"/>
  <c r="R5" i="19"/>
  <c r="R3" i="19"/>
  <c r="R4" i="19"/>
  <c r="R7" i="19"/>
  <c r="H9" i="1"/>
  <c r="H10" i="1"/>
  <c r="H45" i="17"/>
  <c r="P38" i="17"/>
  <c r="O9" i="17"/>
  <c r="S29" i="18" s="1"/>
  <c r="R29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7" i="18" l="1"/>
  <c r="R7" i="18" s="1"/>
  <c r="S17" i="18"/>
  <c r="R17" i="18" s="1"/>
  <c r="V42" i="1"/>
  <c r="S25" i="18"/>
  <c r="R25" i="18" s="1"/>
  <c r="S34" i="18"/>
  <c r="R34" i="18" s="1"/>
  <c r="S19" i="18"/>
  <c r="R19" i="18" s="1"/>
  <c r="S37" i="18"/>
  <c r="R37" i="18" s="1"/>
  <c r="S23" i="18"/>
  <c r="R23" i="18" s="1"/>
  <c r="S33" i="18"/>
  <c r="R33" i="18" s="1"/>
  <c r="T4" i="19"/>
  <c r="S18" i="18"/>
  <c r="R18" i="18" s="1"/>
  <c r="S24" i="18"/>
  <c r="R24" i="18" s="1"/>
  <c r="V52" i="1"/>
  <c r="V51" i="1"/>
  <c r="T3" i="19"/>
  <c r="V3" i="18"/>
  <c r="U3" i="18" s="1"/>
  <c r="J5" i="19"/>
  <c r="I5" i="19" s="1"/>
  <c r="V29" i="1"/>
  <c r="V26" i="18"/>
  <c r="U26" i="18" s="1"/>
  <c r="V35" i="18"/>
  <c r="U35" i="18" s="1"/>
  <c r="V40" i="1"/>
  <c r="V26" i="1"/>
  <c r="V48" i="1"/>
  <c r="S20" i="18"/>
  <c r="R20" i="18" s="1"/>
  <c r="S13" i="18"/>
  <c r="R13" i="18" s="1"/>
  <c r="O45" i="17"/>
  <c r="V21" i="18"/>
  <c r="U21" i="18" s="1"/>
  <c r="V47" i="1"/>
  <c r="V5" i="18"/>
  <c r="U5" i="18" s="1"/>
  <c r="V36" i="18"/>
  <c r="U36" i="18" s="1"/>
  <c r="V31" i="18"/>
  <c r="U31" i="18" s="1"/>
  <c r="V30" i="18"/>
  <c r="U30" i="18" s="1"/>
  <c r="V46" i="1"/>
  <c r="V27" i="18"/>
  <c r="U27" i="18" s="1"/>
  <c r="V15" i="18"/>
  <c r="U15" i="18" s="1"/>
  <c r="V14" i="18"/>
  <c r="U14" i="18" s="1"/>
  <c r="V32" i="18"/>
  <c r="U3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" i="18"/>
  <c r="U2" i="18" s="1"/>
  <c r="V6" i="18"/>
  <c r="U6" i="18" s="1"/>
  <c r="V11" i="18"/>
  <c r="U11" i="18" s="1"/>
  <c r="V4" i="18"/>
  <c r="U4" i="18" s="1"/>
  <c r="J23" i="1"/>
  <c r="V16" i="18"/>
  <c r="U16" i="18" s="1"/>
  <c r="V22" i="18"/>
  <c r="U22" i="18" s="1"/>
  <c r="V28" i="18"/>
  <c r="U28" i="18" s="1"/>
  <c r="V12" i="18"/>
  <c r="U12" i="18" s="1"/>
  <c r="J27" i="1"/>
  <c r="J39" i="1"/>
  <c r="J40" i="1"/>
  <c r="J35" i="1"/>
  <c r="J42" i="1"/>
  <c r="J22" i="1"/>
  <c r="J24" i="1"/>
  <c r="J41" i="1"/>
  <c r="J19" i="1"/>
  <c r="R12" i="18"/>
  <c r="R10" i="18"/>
  <c r="R25" i="1" s="1"/>
  <c r="J18" i="1"/>
  <c r="J43" i="1"/>
  <c r="J32" i="1"/>
  <c r="J25" i="1"/>
  <c r="J17" i="1"/>
  <c r="E10" i="1"/>
  <c r="K10" i="1" s="1"/>
  <c r="E11" i="1"/>
  <c r="K11" i="1" s="1"/>
  <c r="Q6" i="19"/>
  <c r="Q13" i="1"/>
  <c r="F13" i="1"/>
  <c r="I13" i="1"/>
  <c r="O13" i="1"/>
  <c r="P13" i="1"/>
  <c r="G13" i="1"/>
  <c r="E9" i="1"/>
  <c r="K9" i="1" s="1"/>
  <c r="L13" i="1"/>
  <c r="Q3" i="19"/>
  <c r="P5" i="17"/>
  <c r="P2" i="17"/>
  <c r="P6" i="17"/>
  <c r="P7" i="17"/>
  <c r="S5" i="19" s="1"/>
  <c r="P3" i="17"/>
  <c r="M13" i="1"/>
  <c r="Q4" i="19"/>
  <c r="H13" i="1"/>
  <c r="I3" i="19"/>
  <c r="N13" i="1"/>
  <c r="Q7" i="19"/>
  <c r="Q5" i="19"/>
  <c r="E6" i="1"/>
  <c r="K6" i="1" s="1"/>
  <c r="J6" i="19"/>
  <c r="T6" i="19"/>
  <c r="E7" i="1"/>
  <c r="K7" i="1" s="1"/>
  <c r="T2" i="19"/>
  <c r="E8" i="1"/>
  <c r="K8" i="1" s="1"/>
  <c r="J2" i="19"/>
  <c r="J7" i="19"/>
  <c r="T7" i="19"/>
  <c r="I4" i="19"/>
  <c r="P9" i="17"/>
  <c r="V20" i="18" s="1"/>
  <c r="U20" i="18" s="1"/>
  <c r="J29" i="1"/>
  <c r="J37" i="1"/>
  <c r="R46" i="1"/>
  <c r="J31" i="1"/>
  <c r="J26" i="1"/>
  <c r="J28" i="1"/>
  <c r="P4" i="17"/>
  <c r="Q2" i="19"/>
  <c r="J38" i="1"/>
  <c r="J20" i="1"/>
  <c r="J30" i="1"/>
  <c r="J44" i="1"/>
  <c r="J34" i="1"/>
  <c r="J21" i="1"/>
  <c r="J33" i="1"/>
  <c r="J36" i="1"/>
  <c r="V29" i="18" l="1"/>
  <c r="U29" i="18" s="1"/>
  <c r="V8" i="18"/>
  <c r="U8" i="18" s="1"/>
  <c r="V7" i="18"/>
  <c r="U7" i="18" s="1"/>
  <c r="R41" i="1"/>
  <c r="R26" i="1"/>
  <c r="V34" i="18"/>
  <c r="U34" i="18" s="1"/>
  <c r="V25" i="18"/>
  <c r="U25" i="18" s="1"/>
  <c r="R37" i="1"/>
  <c r="R19" i="1"/>
  <c r="R36" i="1"/>
  <c r="R38" i="1"/>
  <c r="R40" i="1"/>
  <c r="V37" i="18"/>
  <c r="U37" i="18" s="1"/>
  <c r="R29" i="1"/>
  <c r="V33" i="18"/>
  <c r="U33" i="18" s="1"/>
  <c r="V23" i="18"/>
  <c r="U23" i="18" s="1"/>
  <c r="S4" i="19"/>
  <c r="V24" i="18"/>
  <c r="U24" i="18" s="1"/>
  <c r="V19" i="18"/>
  <c r="U19" i="18" s="1"/>
  <c r="V18" i="18"/>
  <c r="U18" i="18" s="1"/>
  <c r="S3" i="19"/>
  <c r="V10" i="18"/>
  <c r="U10" i="18" s="1"/>
  <c r="V9" i="18"/>
  <c r="U9" i="18" s="1"/>
  <c r="J54" i="1"/>
  <c r="V17" i="18"/>
  <c r="U17" i="18" s="1"/>
  <c r="U9" i="1"/>
  <c r="V13" i="18"/>
  <c r="U13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6" i="19"/>
  <c r="R11" i="1"/>
  <c r="R7" i="1"/>
  <c r="S13" i="1"/>
  <c r="S7" i="19"/>
  <c r="S2" i="19"/>
  <c r="I2" i="19"/>
  <c r="I6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<sst xmlns="http://schemas.openxmlformats.org/spreadsheetml/2006/main" count="575" uniqueCount="132">
  <si>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</si>
  <si>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</si>
  <si>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</si>
  <si>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</si>
  <si>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</si>
  <si>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</si>
  <si>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</si>
  <si>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</si>
  <si>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</si>
  <si>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</si>
  <si>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</si>
  <si>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</si>
  <si>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</si>
  <si>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</si>
  <si>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</si>
  <si>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</si>
  <si>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</si>
  <si>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</si>
  <si>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</si>
  <si>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</si>
  <si>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</si>
  <si>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</si>
  <si>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</si>
  <si>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</si>
  <si>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</si>
  <si>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</si>
  <si>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</si>
  <si>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</si>
  <si>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</si>
  <si>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</si>
  <si>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</si>
  <si>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</si>
  <si>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</si>
  <si>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</si>
  <si>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</si>
  <si>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</si>
  <si>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</si>
  <si>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</si>
  <si>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</si>
  <si>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</si>
  <si>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</si>
  <si>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</si>
  <si>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</si>
  <si>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</si>
  <si>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</si>
  <si>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</si>
  <si>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</si>
  <si>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</si>
  <si>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</si>
  <si>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</si>
  <si>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</si>
  <si>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</si>
  <si>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</si>
  <si>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</si>
  <si>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</si>
  <si>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</si>
  <si>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</si>
  <si>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</si>
  <si>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</si>
  <si>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Spahnharrenstätte</t>
  </si>
  <si>
    <t>Eisten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</si>
  <si>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</si>
  <si>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</si>
  <si>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</si>
  <si>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</si>
  <si>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</si>
  <si>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</si>
  <si>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</si>
  <si>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</si>
  <si>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</si>
  <si>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</si>
  <si>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</si>
  <si>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32</t>
  </si>
  <si>
    <t>Schütze 33</t>
  </si>
  <si>
    <t>Schütze 34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</si>
  <si>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</si>
  <si>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</si>
  <si>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</si>
  <si>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</si>
  <si>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</si>
  <si>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</si>
  <si>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</si>
  <si>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</si>
  <si>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Esterwegen</t>
  </si>
  <si>
    <t xml:space="preserve">Lahn </t>
  </si>
  <si>
    <t>Esterwegen II</t>
  </si>
  <si>
    <t>Spahnharrenstätte IV</t>
  </si>
  <si>
    <t>Eisten II</t>
  </si>
  <si>
    <t>Lahn V</t>
  </si>
  <si>
    <t>Lorup IV</t>
  </si>
  <si>
    <t>0</t>
  </si>
  <si>
    <t>Judith Hensen</t>
  </si>
  <si>
    <t>Nadja Waniek</t>
  </si>
  <si>
    <t>Sabrina Düttmann</t>
  </si>
  <si>
    <t>Marina Wielenberg</t>
  </si>
  <si>
    <t>Daniela Lindemann</t>
  </si>
  <si>
    <t>Marie-Louise Suhle</t>
  </si>
  <si>
    <t>Marie Kassens</t>
  </si>
  <si>
    <t>x</t>
  </si>
  <si>
    <t>Franziska Wilmes</t>
  </si>
  <si>
    <t>Katrin Grol</t>
  </si>
  <si>
    <t>Maria Dirxen</t>
  </si>
  <si>
    <t>Marie Meyer</t>
  </si>
  <si>
    <t>Vanessa Wotte</t>
  </si>
  <si>
    <t>Wiebke Többen</t>
  </si>
  <si>
    <t>Britta Kleymann</t>
  </si>
  <si>
    <t>Michelle Zels</t>
  </si>
  <si>
    <t>Kira Hüntelmann</t>
  </si>
  <si>
    <t>Kathrin Rawe</t>
  </si>
  <si>
    <t>Noelle Garwels</t>
  </si>
  <si>
    <t>Lea Feldmann</t>
  </si>
  <si>
    <t>Stefanie Steenken</t>
  </si>
  <si>
    <t>Kirsten Tälkers</t>
  </si>
  <si>
    <t>Sabrina Lockhorn</t>
  </si>
  <si>
    <t>Anne Ahrens</t>
  </si>
  <si>
    <t>Katrin Rüdebusch</t>
  </si>
  <si>
    <t>Lisa Gerdes</t>
  </si>
  <si>
    <t>Lisa Ostermann</t>
  </si>
  <si>
    <t>Christina Windhaus</t>
  </si>
  <si>
    <t>Maike Hensen</t>
  </si>
  <si>
    <t>Lara Bartels</t>
  </si>
  <si>
    <t>Stefanie Schaper</t>
  </si>
  <si>
    <t>Wiebke Lüger-Thrun</t>
  </si>
  <si>
    <t>017682111483</t>
  </si>
  <si>
    <t>Anna Gövert</t>
  </si>
  <si>
    <t>01713473671</t>
  </si>
  <si>
    <t xml:space="preserve">Maria Dirxen </t>
  </si>
  <si>
    <t>21.01.</t>
  </si>
  <si>
    <t>04.02.</t>
  </si>
  <si>
    <t>18.02.</t>
  </si>
  <si>
    <t>03.03.</t>
  </si>
  <si>
    <t>17.03.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</si>
</sst>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30</v>
      </c>
      <c r="E1" s="19"/>
      <c r="F1" s="20"/>
      <c r="G1" s="19"/>
      <c r="H1" s="20"/>
      <c r="I1" s="19"/>
      <c r="J1" s="18" t="s">
        <v>29</v>
      </c>
      <c r="K1" s="162" t="s">
        <v>28</v>
      </c>
      <c r="L1" s="162"/>
      <c r="M1" s="161" t="s">
        <v>24</v>
      </c>
      <c r="N1" s="161"/>
      <c r="O1" s="161"/>
      <c r="P1" s="160" t="s">
        <v>14</v>
      </c>
      <c r="Q1" s="16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32</v>
      </c>
      <c r="D3" s="118" t="s">
        <v>78</v>
      </c>
      <c r="E3" s="118" t="s">
        <v>79</v>
      </c>
      <c r="F3" s="118" t="s">
        <v>80</v>
      </c>
      <c r="G3" s="118" t="s">
        <v>81</v>
      </c>
      <c r="H3" s="118" t="s">
        <v>82</v>
      </c>
      <c r="I3" s="118"/>
      <c r="J3" s="163" t="s">
        <v>1</v>
      </c>
      <c r="K3" s="163"/>
      <c r="L3" s="118" t="s">
        <v>127</v>
      </c>
      <c r="M3" s="118" t="s">
        <v>128</v>
      </c>
      <c r="N3" s="118" t="s">
        <v>129</v>
      </c>
      <c r="O3" s="118" t="s">
        <v>130</v>
      </c>
      <c r="P3" s="118" t="s">
        <v>131</v>
      </c>
      <c r="Q3" s="118" t="s">
        <v>90</v>
      </c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3">
      <c r="A4" s="29" t="s">
        <v>2</v>
      </c>
      <c r="B4" s="151" t="s">
        <v>48</v>
      </c>
      <c r="C4" s="152"/>
      <c r="D4" s="30" t="s">
        <v>83</v>
      </c>
      <c r="E4" s="30" t="s">
        <v>59</v>
      </c>
      <c r="F4" s="30" t="s">
        <v>60</v>
      </c>
      <c r="G4" s="30" t="s">
        <v>84</v>
      </c>
      <c r="H4" s="30" t="s">
        <v>9</v>
      </c>
      <c r="I4" s="30"/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Spahnharrenstätte</v>
      </c>
      <c r="N4" s="30" t="str">
        <f t="shared" si="0"/>
        <v>Eisten</v>
      </c>
      <c r="O4" s="30" t="str">
        <f t="shared" si="0"/>
        <v xml:space="preserve">Lahn </v>
      </c>
      <c r="P4" s="30" t="str">
        <f t="shared" si="0"/>
        <v>Lorup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8" t="s">
        <v>43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8"/>
    </row>
    <row r="6" spans="1:22" ht="20.25" customHeight="1" x14ac:dyDescent="0.3">
      <c r="A6" s="35">
        <v>1</v>
      </c>
      <c r="B6" s="154" t="str">
        <f>'Übersicht Gruppen'!B2</f>
        <v>Lahn V</v>
      </c>
      <c r="C6" s="155"/>
      <c r="D6" s="36">
        <f>'Übersicht Gruppen'!C2</f>
        <v>903.5</v>
      </c>
      <c r="E6" s="36">
        <f>'Übersicht Gruppen'!D2</f>
        <v>915.7</v>
      </c>
      <c r="F6" s="36">
        <f>'Übersicht Gruppen'!E2</f>
        <v>915.19999999999993</v>
      </c>
      <c r="G6" s="36">
        <f>'Übersicht Gruppen'!F2</f>
        <v>916.69999999999993</v>
      </c>
      <c r="H6" s="36">
        <f>'Übersicht Gruppen'!G2</f>
        <v>923.59999999999991</v>
      </c>
      <c r="I6" s="36">
        <f>'Übersicht Gruppen'!H2</f>
        <v>0</v>
      </c>
      <c r="J6" s="37">
        <f>'Übersicht Gruppen'!I2</f>
        <v>914.93999999999994</v>
      </c>
      <c r="K6" s="38">
        <f t="shared" ref="K6:K11" si="1">SUM(D6:I6)</f>
        <v>4574.7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IF(Formelhilfe!O2=0,0,'Übersicht Gruppen'!Q2)</f>
        <v>0</v>
      </c>
      <c r="S6" s="38">
        <f t="shared" ref="S6:S11" si="2">SUM(L6:Q6)</f>
        <v>0</v>
      </c>
      <c r="T6" s="37">
        <f>'Übersicht Gruppen'!S2</f>
        <v>914.93999999999994</v>
      </c>
      <c r="U6" s="38">
        <f>SUM(S6+K6)</f>
        <v>4574.7</v>
      </c>
      <c r="V6" s="159"/>
    </row>
    <row r="7" spans="1:22" ht="20.25" customHeight="1" x14ac:dyDescent="0.3">
      <c r="A7" s="39">
        <v>2</v>
      </c>
      <c r="B7" s="156" t="str">
        <f>'Übersicht Gruppen'!B3</f>
        <v>Esterwegen II</v>
      </c>
      <c r="C7" s="157"/>
      <c r="D7" s="40">
        <f>'Übersicht Gruppen'!C3</f>
        <v>915.8</v>
      </c>
      <c r="E7" s="40">
        <f>'Übersicht Gruppen'!D3</f>
        <v>915.5</v>
      </c>
      <c r="F7" s="40">
        <f>'Übersicht Gruppen'!E3</f>
        <v>909.10000000000014</v>
      </c>
      <c r="G7" s="40">
        <f>'Übersicht Gruppen'!F3</f>
        <v>914.59999999999991</v>
      </c>
      <c r="H7" s="40">
        <f>'Übersicht Gruppen'!G3</f>
        <v>912.7</v>
      </c>
      <c r="I7" s="40">
        <f>'Übersicht Gruppen'!H3</f>
        <v>0</v>
      </c>
      <c r="J7" s="41">
        <f>'Übersicht Gruppen'!I3</f>
        <v>913.54</v>
      </c>
      <c r="K7" s="42">
        <f t="shared" si="1"/>
        <v>4567.7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IF(Formelhilfe!O3=0,0,'Übersicht Gruppen'!Q3)</f>
        <v>0</v>
      </c>
      <c r="S7" s="42">
        <f t="shared" si="2"/>
        <v>0</v>
      </c>
      <c r="T7" s="41">
        <f>'Übersicht Gruppen'!S3</f>
        <v>913.54</v>
      </c>
      <c r="U7" s="42">
        <f t="shared" ref="U7:U11" si="3">SUM(S7+K7)</f>
        <v>4567.7</v>
      </c>
      <c r="V7" s="86">
        <f>(U6-U7)*-1</f>
        <v>-7</v>
      </c>
    </row>
    <row r="8" spans="1:22" ht="20.25" customHeight="1" x14ac:dyDescent="0.3">
      <c r="A8" s="43">
        <v>3</v>
      </c>
      <c r="B8" s="154" t="str">
        <f>'Übersicht Gruppen'!B4</f>
        <v>Spahnharrenstätte IV</v>
      </c>
      <c r="C8" s="155"/>
      <c r="D8" s="36">
        <f>'Übersicht Gruppen'!C4</f>
        <v>909.6</v>
      </c>
      <c r="E8" s="36">
        <f>'Übersicht Gruppen'!D4</f>
        <v>922.89999999999986</v>
      </c>
      <c r="F8" s="36">
        <f>'Übersicht Gruppen'!E4</f>
        <v>908.19999999999993</v>
      </c>
      <c r="G8" s="36">
        <f>'Übersicht Gruppen'!F4</f>
        <v>900.09999999999991</v>
      </c>
      <c r="H8" s="36">
        <f>'Übersicht Gruppen'!G4</f>
        <v>895.3</v>
      </c>
      <c r="I8" s="36">
        <f>'Übersicht Gruppen'!H4</f>
        <v>0</v>
      </c>
      <c r="J8" s="37">
        <f>'Übersicht Gruppen'!I4</f>
        <v>907.21999999999991</v>
      </c>
      <c r="K8" s="38">
        <f t="shared" si="1"/>
        <v>4536.0999999999995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IF(Formelhilfe!O4=0,0,'Übersicht Gruppen'!Q4)</f>
        <v>0</v>
      </c>
      <c r="S8" s="38">
        <f t="shared" si="2"/>
        <v>0</v>
      </c>
      <c r="T8" s="37">
        <f>'Übersicht Gruppen'!S4</f>
        <v>907.21999999999991</v>
      </c>
      <c r="U8" s="38">
        <f t="shared" si="3"/>
        <v>4536.0999999999995</v>
      </c>
      <c r="V8" s="92">
        <f t="shared" ref="V8:V11" si="4">(U7-U8)*-1</f>
        <v>-31.600000000000364</v>
      </c>
    </row>
    <row r="9" spans="1:22" ht="20.25" customHeight="1" x14ac:dyDescent="0.3">
      <c r="A9" s="29">
        <v>4</v>
      </c>
      <c r="B9" s="156" t="str">
        <f>'Übersicht Gruppen'!B5</f>
        <v>Eisten II</v>
      </c>
      <c r="C9" s="157"/>
      <c r="D9" s="40">
        <f>'Übersicht Gruppen'!C5</f>
        <v>905.8</v>
      </c>
      <c r="E9" s="40">
        <f>'Übersicht Gruppen'!D5</f>
        <v>899.8</v>
      </c>
      <c r="F9" s="40">
        <f>'Übersicht Gruppen'!E5</f>
        <v>906.6</v>
      </c>
      <c r="G9" s="40">
        <f>'Übersicht Gruppen'!F5</f>
        <v>885</v>
      </c>
      <c r="H9" s="40">
        <f>'Übersicht Gruppen'!G5</f>
        <v>896.2</v>
      </c>
      <c r="I9" s="40">
        <f>'Übersicht Gruppen'!H5</f>
        <v>0</v>
      </c>
      <c r="J9" s="41" t="e">
        <f>'Übersicht Gruppen'!I5</f>
        <v>#DIV/0!</v>
      </c>
      <c r="K9" s="42">
        <f t="shared" si="1"/>
        <v>4493.3999999999996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IF(Formelhilfe!O5=0,0,'Übersicht Gruppen'!Q5)</f>
        <v>0</v>
      </c>
      <c r="S9" s="42">
        <f t="shared" si="2"/>
        <v>0</v>
      </c>
      <c r="T9" s="41" t="e">
        <f>'Übersicht Gruppen'!S5</f>
        <v>#DIV/0!</v>
      </c>
      <c r="U9" s="42">
        <f t="shared" si="3"/>
        <v>4493.3999999999996</v>
      </c>
      <c r="V9" s="86">
        <f t="shared" si="4"/>
        <v>-42.699999999999818</v>
      </c>
    </row>
    <row r="10" spans="1:22" ht="20.25" customHeight="1" x14ac:dyDescent="0.3">
      <c r="A10" s="44">
        <v>5</v>
      </c>
      <c r="B10" s="154" t="str">
        <f>'Übersicht Gruppen'!B6</f>
        <v>Lorup IV</v>
      </c>
      <c r="C10" s="155"/>
      <c r="D10" s="36">
        <f>'Übersicht Gruppen'!C6</f>
        <v>906.1</v>
      </c>
      <c r="E10" s="36">
        <f>'Übersicht Gruppen'!D6</f>
        <v>889</v>
      </c>
      <c r="F10" s="36">
        <f>'Übersicht Gruppen'!E6</f>
        <v>898.19999999999993</v>
      </c>
      <c r="G10" s="36">
        <f>'Übersicht Gruppen'!F6</f>
        <v>894.80000000000007</v>
      </c>
      <c r="H10" s="36">
        <f>'Übersicht Gruppen'!G6</f>
        <v>887</v>
      </c>
      <c r="I10" s="36">
        <f>'Übersicht Gruppen'!H6</f>
        <v>0</v>
      </c>
      <c r="J10" s="37">
        <f>'Übersicht Gruppen'!I6</f>
        <v>895.0200000000001</v>
      </c>
      <c r="K10" s="38">
        <f t="shared" si="1"/>
        <v>4475.1000000000004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0</v>
      </c>
      <c r="S10" s="38">
        <f t="shared" si="2"/>
        <v>0</v>
      </c>
      <c r="T10" s="37">
        <f>'Übersicht Gruppen'!S6</f>
        <v>895.0200000000001</v>
      </c>
      <c r="U10" s="38">
        <f t="shared" si="3"/>
        <v>4475.1000000000004</v>
      </c>
      <c r="V10" s="92">
        <f t="shared" si="4"/>
        <v>-18.299999999999272</v>
      </c>
    </row>
    <row r="11" spans="1:22" ht="20.25" customHeight="1" x14ac:dyDescent="0.3">
      <c r="A11" s="45">
        <v>6</v>
      </c>
      <c r="B11" s="156" t="str">
        <f>'Übersicht Gruppen'!B7</f>
        <v>Verein VI</v>
      </c>
      <c r="C11" s="15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86">
        <f t="shared" si="4"/>
        <v>-4475.1000000000004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31</v>
      </c>
      <c r="D13" s="36">
        <f>AVERAGE(D6:D11)</f>
        <v>756.80000000000007</v>
      </c>
      <c r="E13" s="36">
        <f t="shared" ref="E13:U13" si="5">AVERAGE(E6:E11)</f>
        <v>757.15</v>
      </c>
      <c r="F13" s="36">
        <f t="shared" si="5"/>
        <v>756.2166666666667</v>
      </c>
      <c r="G13" s="36">
        <f t="shared" si="5"/>
        <v>751.86666666666667</v>
      </c>
      <c r="H13" s="36">
        <f t="shared" si="5"/>
        <v>752.4666666666667</v>
      </c>
      <c r="I13" s="36">
        <f t="shared" si="5"/>
        <v>0</v>
      </c>
      <c r="J13" s="37" t="e">
        <f t="shared" si="5"/>
        <v>#DIV/0!</v>
      </c>
      <c r="K13" s="38">
        <f>SUM(K6:K11)/6</f>
        <v>3774.5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 t="e">
        <f t="shared" si="5"/>
        <v>#DIV/0!</v>
      </c>
      <c r="U13" s="38">
        <f t="shared" si="5"/>
        <v>3774.5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3" t="s">
        <v>1</v>
      </c>
      <c r="K15" s="153"/>
      <c r="L15" s="46"/>
      <c r="M15" s="46"/>
      <c r="N15" s="46"/>
      <c r="O15" s="46"/>
      <c r="P15" s="46"/>
      <c r="Q15" s="46"/>
      <c r="R15" s="153" t="s">
        <v>3</v>
      </c>
      <c r="S15" s="153"/>
      <c r="T15" s="153" t="s">
        <v>5</v>
      </c>
      <c r="U15" s="153"/>
      <c r="V15" s="158" t="s">
        <v>43</v>
      </c>
    </row>
    <row r="16" spans="1:22" ht="15.75" customHeight="1" x14ac:dyDescent="0.3">
      <c r="A16" s="29" t="s">
        <v>2</v>
      </c>
      <c r="B16" s="52" t="s">
        <v>13</v>
      </c>
      <c r="C16" s="29" t="s">
        <v>48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8"/>
    </row>
    <row r="17" spans="1:22" s="51" customFormat="1" ht="18" customHeight="1" x14ac:dyDescent="0.3">
      <c r="A17" s="50">
        <v>1</v>
      </c>
      <c r="B17" s="54" t="str">
        <f>'Übersicht Schützen'!A2</f>
        <v>Sabrina Düttmann</v>
      </c>
      <c r="C17" s="93" t="str">
        <f>'Übersicht Schützen'!B2</f>
        <v>Esterwegen II</v>
      </c>
      <c r="D17" s="55">
        <f>'Übersicht Schützen'!C2</f>
        <v>306.7</v>
      </c>
      <c r="E17" s="38">
        <f>'Übersicht Schützen'!D2</f>
        <v>307.20000000000005</v>
      </c>
      <c r="F17" s="38">
        <f>'Übersicht Schützen'!E2</f>
        <v>309.8</v>
      </c>
      <c r="G17" s="38">
        <f>'Übersicht Schützen'!F2</f>
        <v>311.39999999999998</v>
      </c>
      <c r="H17" s="38">
        <f>'Übersicht Schützen'!G2</f>
        <v>308.8</v>
      </c>
      <c r="I17" s="38">
        <f>'Übersicht Schützen'!H2</f>
        <v>0</v>
      </c>
      <c r="J17" s="56">
        <f>'Übersicht Schützen'!I2</f>
        <v>308.77999999999997</v>
      </c>
      <c r="K17" s="38">
        <f>SUM(D17:I17)</f>
        <v>1543.8999999999999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IF(Formelhilfe!O9=0,0,'Übersicht Schützen'!R2)</f>
        <v>0</v>
      </c>
      <c r="S17" s="38">
        <f>SUM(L17:Q17)</f>
        <v>0</v>
      </c>
      <c r="T17" s="56">
        <f>'Übersicht Schützen'!U2</f>
        <v>308.77999999999997</v>
      </c>
      <c r="U17" s="38">
        <f>SUM(K17+S17)</f>
        <v>1543.8999999999999</v>
      </c>
      <c r="V17" s="159"/>
    </row>
    <row r="18" spans="1:22" s="51" customFormat="1" ht="18" customHeight="1" x14ac:dyDescent="0.3">
      <c r="A18" s="29">
        <v>2</v>
      </c>
      <c r="B18" s="57" t="str">
        <f>'Übersicht Schützen'!A3</f>
        <v>Kira Hüntelmann</v>
      </c>
      <c r="C18" s="94" t="str">
        <f>'Übersicht Schützen'!B3</f>
        <v>Lahn V</v>
      </c>
      <c r="D18" s="58">
        <f>'Übersicht Schützen'!C3</f>
        <v>302.7</v>
      </c>
      <c r="E18" s="42">
        <f>'Übersicht Schützen'!D3</f>
        <v>306.89999999999998</v>
      </c>
      <c r="F18" s="42">
        <f>'Übersicht Schützen'!E3</f>
        <v>306.39999999999998</v>
      </c>
      <c r="G18" s="42">
        <f>'Übersicht Schützen'!F3</f>
        <v>309.2</v>
      </c>
      <c r="H18" s="42">
        <f>'Übersicht Schützen'!G3</f>
        <v>309.5</v>
      </c>
      <c r="I18" s="42">
        <f>'Übersicht Schützen'!H3</f>
        <v>0</v>
      </c>
      <c r="J18" s="59">
        <f>'Übersicht Schützen'!I3</f>
        <v>306.93999999999994</v>
      </c>
      <c r="K18" s="42">
        <f>SUM(D18:I18)</f>
        <v>1534.6999999999998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IF(Formelhilfe!O10=0,0,'Übersicht Schützen'!R3)</f>
        <v>0</v>
      </c>
      <c r="S18" s="42">
        <f t="shared" ref="S18:S52" si="6">SUM(L18:Q18)</f>
        <v>0</v>
      </c>
      <c r="T18" s="59">
        <f>'Übersicht Schützen'!U3</f>
        <v>306.93999999999994</v>
      </c>
      <c r="U18" s="42">
        <f t="shared" ref="U18:U52" si="7">SUM(K18+S18)</f>
        <v>1534.6999999999998</v>
      </c>
      <c r="V18" s="42">
        <f>(U17-U18)*-1</f>
        <v>-9.2000000000000455</v>
      </c>
    </row>
    <row r="19" spans="1:22" s="51" customFormat="1" ht="18" customHeight="1" x14ac:dyDescent="0.3">
      <c r="A19" s="50">
        <v>3</v>
      </c>
      <c r="B19" s="54" t="str">
        <f>'Übersicht Schützen'!A4</f>
        <v>Maria Dirxen</v>
      </c>
      <c r="C19" s="93" t="str">
        <f>'Übersicht Schützen'!B4</f>
        <v>Lorup IV</v>
      </c>
      <c r="D19" s="55">
        <f>'Übersicht Schützen'!C4</f>
        <v>309.89999999999998</v>
      </c>
      <c r="E19" s="38">
        <f>'Übersicht Schützen'!D4</f>
        <v>305.39999999999998</v>
      </c>
      <c r="F19" s="38">
        <f>'Übersicht Schützen'!E4</f>
        <v>305.2</v>
      </c>
      <c r="G19" s="38">
        <f>'Übersicht Schützen'!F4</f>
        <v>300.89999999999998</v>
      </c>
      <c r="H19" s="38">
        <f>'Übersicht Schützen'!G4</f>
        <v>307.8</v>
      </c>
      <c r="I19" s="38">
        <f>'Übersicht Schützen'!H4</f>
        <v>0</v>
      </c>
      <c r="J19" s="56">
        <f>'Übersicht Schützen'!I4</f>
        <v>305.84000000000003</v>
      </c>
      <c r="K19" s="38">
        <f t="shared" ref="K19:K52" si="8">SUM(D19:I19)</f>
        <v>1529.2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IF(Formelhilfe!O11=0,0,'Übersicht Schützen'!R4)</f>
        <v>0</v>
      </c>
      <c r="S19" s="38">
        <f t="shared" si="6"/>
        <v>0</v>
      </c>
      <c r="T19" s="56">
        <f>'Übersicht Schützen'!U4</f>
        <v>305.84000000000003</v>
      </c>
      <c r="U19" s="38">
        <f t="shared" si="7"/>
        <v>1529.2</v>
      </c>
      <c r="V19" s="38">
        <f t="shared" ref="V19:V46" si="9">(U18-U19)*-1</f>
        <v>-5.4999999999997726</v>
      </c>
    </row>
    <row r="20" spans="1:22" s="51" customFormat="1" ht="18" customHeight="1" x14ac:dyDescent="0.3">
      <c r="A20" s="52">
        <v>4</v>
      </c>
      <c r="B20" s="57" t="str">
        <f>'Übersicht Schützen'!A5</f>
        <v>Lea Feldmann</v>
      </c>
      <c r="C20" s="94" t="str">
        <f>'Übersicht Schützen'!B5</f>
        <v>Lahn V</v>
      </c>
      <c r="D20" s="58">
        <f>'Übersicht Schützen'!C5</f>
        <v>298.60000000000002</v>
      </c>
      <c r="E20" s="42">
        <f>'Übersicht Schützen'!D5</f>
        <v>308.60000000000002</v>
      </c>
      <c r="F20" s="42">
        <f>'Übersicht Schützen'!E5</f>
        <v>308.2</v>
      </c>
      <c r="G20" s="42">
        <f>'Übersicht Schützen'!F5</f>
        <v>304.60000000000002</v>
      </c>
      <c r="H20" s="42">
        <f>'Übersicht Schützen'!G5</f>
        <v>308.3</v>
      </c>
      <c r="I20" s="42">
        <f>'Übersicht Schützen'!H5</f>
        <v>0</v>
      </c>
      <c r="J20" s="59">
        <f>'Übersicht Schützen'!I5</f>
        <v>305.65999999999997</v>
      </c>
      <c r="K20" s="42">
        <f t="shared" si="8"/>
        <v>1528.3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IF(Formelhilfe!O12=0,0,'Übersicht Schützen'!R5)</f>
        <v>0</v>
      </c>
      <c r="S20" s="42">
        <f t="shared" si="6"/>
        <v>0</v>
      </c>
      <c r="T20" s="59">
        <f>'Übersicht Schützen'!U5</f>
        <v>305.65999999999997</v>
      </c>
      <c r="U20" s="42">
        <f t="shared" si="7"/>
        <v>1528.3</v>
      </c>
      <c r="V20" s="42">
        <f t="shared" si="9"/>
        <v>-0.90000000000009095</v>
      </c>
    </row>
    <row r="21" spans="1:22" s="51" customFormat="1" ht="18" customHeight="1" x14ac:dyDescent="0.3">
      <c r="A21" s="43">
        <v>5</v>
      </c>
      <c r="B21" s="54" t="str">
        <f>'Übersicht Schützen'!A6</f>
        <v>Kirsten Tälkers</v>
      </c>
      <c r="C21" s="93" t="str">
        <f>'Übersicht Schützen'!B6</f>
        <v>Spahnharrenstätte IV</v>
      </c>
      <c r="D21" s="55">
        <f>'Übersicht Schützen'!C6</f>
        <v>305</v>
      </c>
      <c r="E21" s="38">
        <f>'Übersicht Schützen'!D6</f>
        <v>315.39999999999998</v>
      </c>
      <c r="F21" s="38">
        <f>'Übersicht Schützen'!E6</f>
        <v>304.60000000000002</v>
      </c>
      <c r="G21" s="38">
        <f>'Übersicht Schützen'!F6</f>
        <v>301.89999999999998</v>
      </c>
      <c r="H21" s="38">
        <f>'Übersicht Schützen'!G6</f>
        <v>300.89999999999998</v>
      </c>
      <c r="I21" s="38">
        <f>'Übersicht Schützen'!H6</f>
        <v>0</v>
      </c>
      <c r="J21" s="56">
        <f>'Übersicht Schützen'!I6</f>
        <v>305.56000000000006</v>
      </c>
      <c r="K21" s="38">
        <f t="shared" si="8"/>
        <v>1527.8000000000002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v>313.04000000000002</v>
      </c>
      <c r="S21" s="38">
        <f t="shared" si="6"/>
        <v>0</v>
      </c>
      <c r="T21" s="56">
        <f>'Übersicht Schützen'!U6</f>
        <v>305.56000000000006</v>
      </c>
      <c r="U21" s="38">
        <f t="shared" si="7"/>
        <v>1527.8000000000002</v>
      </c>
      <c r="V21" s="38">
        <f t="shared" si="9"/>
        <v>-0.49999999999977263</v>
      </c>
    </row>
    <row r="22" spans="1:22" s="51" customFormat="1" ht="18" customHeight="1" x14ac:dyDescent="0.3">
      <c r="A22" s="29">
        <v>6</v>
      </c>
      <c r="B22" s="57" t="str">
        <f>'Übersicht Schützen'!A7</f>
        <v>Lisa Ostermann</v>
      </c>
      <c r="C22" s="94" t="str">
        <f>'Übersicht Schützen'!B7</f>
        <v>Eisten II</v>
      </c>
      <c r="D22" s="58">
        <f>'Übersicht Schützen'!C7</f>
        <v>309.7</v>
      </c>
      <c r="E22" s="42">
        <f>'Übersicht Schützen'!D7</f>
        <v>299.5</v>
      </c>
      <c r="F22" s="42">
        <f>'Übersicht Schützen'!E7</f>
        <v>307.60000000000002</v>
      </c>
      <c r="G22" s="42">
        <f>'Übersicht Schützen'!F7</f>
        <v>305.5</v>
      </c>
      <c r="H22" s="42">
        <f>'Übersicht Schützen'!G7</f>
        <v>303.60000000000002</v>
      </c>
      <c r="I22" s="42">
        <f>'Übersicht Schützen'!H7</f>
        <v>0</v>
      </c>
      <c r="J22" s="59">
        <f>'Übersicht Schützen'!I7</f>
        <v>305.18</v>
      </c>
      <c r="K22" s="42">
        <f t="shared" si="8"/>
        <v>1525.9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v>311.88</v>
      </c>
      <c r="S22" s="42">
        <f t="shared" si="6"/>
        <v>0</v>
      </c>
      <c r="T22" s="59">
        <f>'Übersicht Schützen'!U7</f>
        <v>305.18</v>
      </c>
      <c r="U22" s="42">
        <f t="shared" si="7"/>
        <v>1525.9</v>
      </c>
      <c r="V22" s="42">
        <f t="shared" si="9"/>
        <v>-1.9000000000000909</v>
      </c>
    </row>
    <row r="23" spans="1:22" s="51" customFormat="1" ht="18" customHeight="1" x14ac:dyDescent="0.3">
      <c r="A23" s="50">
        <v>7</v>
      </c>
      <c r="B23" s="54" t="str">
        <f>'Übersicht Schützen'!A8</f>
        <v>Katrin Grol</v>
      </c>
      <c r="C23" s="93" t="str">
        <f>'Übersicht Schützen'!B8</f>
        <v>Lorup IV</v>
      </c>
      <c r="D23" s="55">
        <f>'Übersicht Schützen'!C8</f>
        <v>301.60000000000002</v>
      </c>
      <c r="E23" s="38">
        <f>'Übersicht Schützen'!D8</f>
        <v>301.5</v>
      </c>
      <c r="F23" s="38">
        <f>'Übersicht Schützen'!E8</f>
        <v>306.3</v>
      </c>
      <c r="G23" s="38">
        <f>'Übersicht Schützen'!F8</f>
        <v>296.60000000000002</v>
      </c>
      <c r="H23" s="38">
        <f>'Übersicht Schützen'!G8</f>
        <v>301.3</v>
      </c>
      <c r="I23" s="38">
        <f>'Übersicht Schützen'!H8</f>
        <v>0</v>
      </c>
      <c r="J23" s="56">
        <f>'Übersicht Schützen'!I8</f>
        <v>301.45999999999998</v>
      </c>
      <c r="K23" s="38">
        <f t="shared" si="8"/>
        <v>1507.3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IF(Formelhilfe!O15=0,0,'Übersicht Schützen'!R8)</f>
        <v>0</v>
      </c>
      <c r="S23" s="38">
        <f t="shared" si="6"/>
        <v>0</v>
      </c>
      <c r="T23" s="56">
        <f>'Übersicht Schützen'!U8</f>
        <v>301.45999999999998</v>
      </c>
      <c r="U23" s="38">
        <f t="shared" si="7"/>
        <v>1507.3</v>
      </c>
      <c r="V23" s="38">
        <f t="shared" si="9"/>
        <v>-18.600000000000136</v>
      </c>
    </row>
    <row r="24" spans="1:22" s="51" customFormat="1" ht="18" customHeight="1" x14ac:dyDescent="0.3">
      <c r="A24" s="29">
        <v>8</v>
      </c>
      <c r="B24" s="57" t="str">
        <f>'Übersicht Schützen'!A9</f>
        <v>Michelle Zels</v>
      </c>
      <c r="C24" s="94" t="str">
        <f>'Übersicht Schützen'!B9</f>
        <v>Lahn V</v>
      </c>
      <c r="D24" s="58">
        <f>'Übersicht Schützen'!C9</f>
        <v>295.7</v>
      </c>
      <c r="E24" s="42">
        <f>'Übersicht Schützen'!D9</f>
        <v>300.2</v>
      </c>
      <c r="F24" s="42">
        <f>'Übersicht Schützen'!E9</f>
        <v>287.5</v>
      </c>
      <c r="G24" s="42">
        <f>'Übersicht Schützen'!F9</f>
        <v>301.2</v>
      </c>
      <c r="H24" s="42">
        <f>'Übersicht Schützen'!G9</f>
        <v>295.89999999999998</v>
      </c>
      <c r="I24" s="42">
        <f>'Übersicht Schützen'!H9</f>
        <v>0</v>
      </c>
      <c r="J24" s="59">
        <f>'Übersicht Schützen'!I9</f>
        <v>296.10000000000002</v>
      </c>
      <c r="K24" s="42">
        <f t="shared" si="8"/>
        <v>1480.5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IF(Formelhilfe!O16=0,0,'Übersicht Schützen'!R9)</f>
        <v>0</v>
      </c>
      <c r="S24" s="42">
        <f t="shared" si="6"/>
        <v>0</v>
      </c>
      <c r="T24" s="59">
        <f>'Übersicht Schützen'!U9</f>
        <v>296.10000000000002</v>
      </c>
      <c r="U24" s="42">
        <f t="shared" si="7"/>
        <v>1480.5</v>
      </c>
      <c r="V24" s="42">
        <f t="shared" si="9"/>
        <v>-26.799999999999955</v>
      </c>
    </row>
    <row r="25" spans="1:22" s="51" customFormat="1" ht="18" customHeight="1" x14ac:dyDescent="0.3">
      <c r="A25" s="43">
        <v>9</v>
      </c>
      <c r="B25" s="54" t="str">
        <f>'Übersicht Schützen'!A10</f>
        <v>Christina Windhaus</v>
      </c>
      <c r="C25" s="93" t="str">
        <f>'Übersicht Schützen'!B10</f>
        <v>Eisten II</v>
      </c>
      <c r="D25" s="55">
        <f>'Übersicht Schützen'!C10</f>
        <v>283.7</v>
      </c>
      <c r="E25" s="38">
        <f>'Übersicht Schützen'!D10</f>
        <v>291.89999999999998</v>
      </c>
      <c r="F25" s="38">
        <f>'Übersicht Schützen'!E10</f>
        <v>296.60000000000002</v>
      </c>
      <c r="G25" s="38">
        <f>'Übersicht Schützen'!F10</f>
        <v>293.10000000000002</v>
      </c>
      <c r="H25" s="38">
        <f>'Übersicht Schützen'!G10</f>
        <v>293.7</v>
      </c>
      <c r="I25" s="38">
        <f>'Übersicht Schützen'!H10</f>
        <v>0</v>
      </c>
      <c r="J25" s="56">
        <f>'Übersicht Schützen'!I10</f>
        <v>291.8</v>
      </c>
      <c r="K25" s="38">
        <f t="shared" si="8"/>
        <v>1459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IF(Formelhilfe!O17=0,0,'Übersicht Schützen'!R10)</f>
        <v>0</v>
      </c>
      <c r="S25" s="38">
        <f t="shared" si="6"/>
        <v>0</v>
      </c>
      <c r="T25" s="56">
        <f>'Übersicht Schützen'!U10</f>
        <v>291.8</v>
      </c>
      <c r="U25" s="38">
        <f t="shared" si="7"/>
        <v>1459</v>
      </c>
      <c r="V25" s="38">
        <f t="shared" si="9"/>
        <v>-21.5</v>
      </c>
    </row>
    <row r="26" spans="1:22" s="51" customFormat="1" ht="18" customHeight="1" x14ac:dyDescent="0.3">
      <c r="A26" s="52">
        <v>10</v>
      </c>
      <c r="B26" s="57" t="str">
        <f>'Übersicht Schützen'!A11</f>
        <v>Vanessa Wotte</v>
      </c>
      <c r="C26" s="94" t="str">
        <f>'Übersicht Schützen'!B11</f>
        <v>Lorup IV</v>
      </c>
      <c r="D26" s="58">
        <f>'Übersicht Schützen'!C11</f>
        <v>299.3</v>
      </c>
      <c r="E26" s="42">
        <f>'Übersicht Schützen'!D11</f>
        <v>279.79999999999995</v>
      </c>
      <c r="F26" s="42">
        <f>'Übersicht Schützen'!E11</f>
        <v>298.39999999999998</v>
      </c>
      <c r="G26" s="42">
        <f>'Übersicht Schützen'!F11</f>
        <v>303.2</v>
      </c>
      <c r="H26" s="42">
        <f>'Übersicht Schützen'!G11</f>
        <v>276.8</v>
      </c>
      <c r="I26" s="42">
        <f>'Übersicht Schützen'!H11</f>
        <v>0</v>
      </c>
      <c r="J26" s="59">
        <f>'Übersicht Schützen'!I11</f>
        <v>291.49999999999994</v>
      </c>
      <c r="K26" s="42">
        <f t="shared" si="8"/>
        <v>1457.4999999999998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IF(Formelhilfe!O18=0,0,'Übersicht Schützen'!R11)</f>
        <v>0</v>
      </c>
      <c r="S26" s="42">
        <f t="shared" si="6"/>
        <v>0</v>
      </c>
      <c r="T26" s="59">
        <f>'Übersicht Schützen'!U11</f>
        <v>291.49999999999994</v>
      </c>
      <c r="U26" s="42">
        <f t="shared" si="7"/>
        <v>1457.4999999999998</v>
      </c>
      <c r="V26" s="42">
        <f t="shared" si="9"/>
        <v>-1.5000000000002274</v>
      </c>
    </row>
    <row r="27" spans="1:22" s="51" customFormat="1" ht="18" customHeight="1" x14ac:dyDescent="0.3">
      <c r="A27" s="50">
        <v>11</v>
      </c>
      <c r="B27" s="54" t="str">
        <f>'Übersicht Schützen'!A12</f>
        <v>Franziska Wilmes</v>
      </c>
      <c r="C27" s="93" t="str">
        <f>'Übersicht Schützen'!B12</f>
        <v>Lorup IV</v>
      </c>
      <c r="D27" s="55">
        <f>'Übersicht Schützen'!C12</f>
        <v>294.60000000000002</v>
      </c>
      <c r="E27" s="38">
        <f>'Übersicht Schützen'!D12</f>
        <v>292.79999999999995</v>
      </c>
      <c r="F27" s="38">
        <f>'Übersicht Schützen'!E12</f>
        <v>295.2</v>
      </c>
      <c r="G27" s="38">
        <f>'Übersicht Schützen'!F12</f>
        <v>268.7</v>
      </c>
      <c r="H27" s="38">
        <f>'Übersicht Schützen'!G12</f>
        <v>288.39999999999998</v>
      </c>
      <c r="I27" s="38">
        <f>'Übersicht Schützen'!H12</f>
        <v>0</v>
      </c>
      <c r="J27" s="56">
        <f>'Übersicht Schützen'!I12</f>
        <v>287.93999999999994</v>
      </c>
      <c r="K27" s="38">
        <f t="shared" si="8"/>
        <v>1439.6999999999998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v>310.88</v>
      </c>
      <c r="S27" s="38">
        <f t="shared" si="6"/>
        <v>0</v>
      </c>
      <c r="T27" s="56">
        <f>'Übersicht Schützen'!U12</f>
        <v>287.93999999999994</v>
      </c>
      <c r="U27" s="38">
        <f t="shared" si="7"/>
        <v>1439.6999999999998</v>
      </c>
      <c r="V27" s="38">
        <f t="shared" si="9"/>
        <v>-17.799999999999955</v>
      </c>
    </row>
    <row r="28" spans="1:22" s="51" customFormat="1" ht="18" customHeight="1" x14ac:dyDescent="0.3">
      <c r="A28" s="29">
        <v>12</v>
      </c>
      <c r="B28" s="57" t="str">
        <f>'Übersicht Schützen'!A13</f>
        <v>Kathrin Rawe</v>
      </c>
      <c r="C28" s="94" t="str">
        <f>'Übersicht Schützen'!B13</f>
        <v>Lahn V</v>
      </c>
      <c r="D28" s="58">
        <f>'Übersicht Schützen'!C13</f>
        <v>276.39999999999998</v>
      </c>
      <c r="E28" s="42">
        <f>'Übersicht Schützen'!D13</f>
        <v>290.39999999999998</v>
      </c>
      <c r="F28" s="42">
        <f>'Übersicht Schützen'!E13</f>
        <v>288.2</v>
      </c>
      <c r="G28" s="42">
        <f>'Übersicht Schützen'!F13</f>
        <v>280.5</v>
      </c>
      <c r="H28" s="42">
        <f>'Übersicht Schützen'!G13</f>
        <v>292.2</v>
      </c>
      <c r="I28" s="42">
        <f>'Übersicht Schützen'!H13</f>
        <v>0</v>
      </c>
      <c r="J28" s="59">
        <f>'Übersicht Schützen'!I13</f>
        <v>285.54000000000002</v>
      </c>
      <c r="K28" s="42">
        <f t="shared" si="8"/>
        <v>1427.7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v>309.32</v>
      </c>
      <c r="S28" s="42">
        <f t="shared" si="6"/>
        <v>0</v>
      </c>
      <c r="T28" s="59">
        <f>'Übersicht Schützen'!U13</f>
        <v>285.54000000000002</v>
      </c>
      <c r="U28" s="42">
        <f t="shared" si="7"/>
        <v>1427.7</v>
      </c>
      <c r="V28" s="42">
        <f t="shared" si="9"/>
        <v>-11.999999999999773</v>
      </c>
    </row>
    <row r="29" spans="1:22" s="51" customFormat="1" ht="18" customHeight="1" x14ac:dyDescent="0.3">
      <c r="A29" s="50">
        <v>13</v>
      </c>
      <c r="B29" s="54" t="str">
        <f>'Übersicht Schützen'!A14</f>
        <v>Britta Kleymann</v>
      </c>
      <c r="C29" s="93" t="str">
        <f>'Übersicht Schützen'!B14</f>
        <v>Lahn V</v>
      </c>
      <c r="D29" s="55">
        <f>'Übersicht Schützen'!C14</f>
        <v>0</v>
      </c>
      <c r="E29" s="38">
        <f>'Übersicht Schützen'!D14</f>
        <v>300.2</v>
      </c>
      <c r="F29" s="38">
        <f>'Übersicht Schützen'!E14</f>
        <v>300.60000000000002</v>
      </c>
      <c r="G29" s="38">
        <f>'Übersicht Schützen'!F14</f>
        <v>302.89999999999998</v>
      </c>
      <c r="H29" s="38">
        <f>'Übersicht Schützen'!G14</f>
        <v>305.8</v>
      </c>
      <c r="I29" s="38">
        <f>'Übersicht Schützen'!H14</f>
        <v>0</v>
      </c>
      <c r="J29" s="56">
        <f>'Übersicht Schützen'!I14</f>
        <v>302.375</v>
      </c>
      <c r="K29" s="38">
        <f t="shared" si="8"/>
        <v>1209.5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IF(Formelhilfe!O21=0,0,'Übersicht Schützen'!R14)</f>
        <v>0</v>
      </c>
      <c r="S29" s="38">
        <f t="shared" si="6"/>
        <v>0</v>
      </c>
      <c r="T29" s="56">
        <f>'Übersicht Schützen'!U14</f>
        <v>302.375</v>
      </c>
      <c r="U29" s="38">
        <f t="shared" si="7"/>
        <v>1209.5</v>
      </c>
      <c r="V29" s="38">
        <f t="shared" si="9"/>
        <v>-218.20000000000005</v>
      </c>
    </row>
    <row r="30" spans="1:22" s="51" customFormat="1" ht="18" customHeight="1" x14ac:dyDescent="0.3">
      <c r="A30" s="52">
        <v>14</v>
      </c>
      <c r="B30" s="57" t="str">
        <f>'Übersicht Schützen'!A15</f>
        <v>Sabrina Lockhorn</v>
      </c>
      <c r="C30" s="94" t="str">
        <f>'Übersicht Schützen'!B15</f>
        <v>Spahnharrenstätte IV</v>
      </c>
      <c r="D30" s="58">
        <f>'Übersicht Schützen'!C15</f>
        <v>301.89999999999998</v>
      </c>
      <c r="E30" s="42">
        <f>'Übersicht Schützen'!D15</f>
        <v>298</v>
      </c>
      <c r="F30" s="42">
        <f>'Übersicht Schützen'!E15</f>
        <v>303.2</v>
      </c>
      <c r="G30" s="42">
        <f>'Übersicht Schützen'!F15</f>
        <v>306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302.27499999999998</v>
      </c>
      <c r="K30" s="42">
        <f t="shared" si="8"/>
        <v>1209.0999999999999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IF(Formelhilfe!O22=0,0,'Übersicht Schützen'!R15)</f>
        <v>0</v>
      </c>
      <c r="S30" s="42">
        <f t="shared" si="6"/>
        <v>0</v>
      </c>
      <c r="T30" s="59">
        <f>'Übersicht Schützen'!U15</f>
        <v>302.27499999999998</v>
      </c>
      <c r="U30" s="42">
        <f t="shared" si="7"/>
        <v>1209.0999999999999</v>
      </c>
      <c r="V30" s="42">
        <f t="shared" si="9"/>
        <v>-0.40000000000009095</v>
      </c>
    </row>
    <row r="31" spans="1:22" s="51" customFormat="1" ht="18" customHeight="1" x14ac:dyDescent="0.3">
      <c r="A31" s="43">
        <v>15</v>
      </c>
      <c r="B31" s="54" t="str">
        <f>'Übersicht Schützen'!A16</f>
        <v>Stefanie Steenken</v>
      </c>
      <c r="C31" s="93" t="str">
        <f>'Übersicht Schützen'!B16</f>
        <v>Spahnharrenstätte IV</v>
      </c>
      <c r="D31" s="55">
        <f>'Übersicht Schützen'!C16</f>
        <v>302.7</v>
      </c>
      <c r="E31" s="38">
        <f>'Übersicht Schützen'!D16</f>
        <v>306.2</v>
      </c>
      <c r="F31" s="38">
        <f>'Übersicht Schützen'!E16</f>
        <v>300.39999999999998</v>
      </c>
      <c r="G31" s="38">
        <f>'Übersicht Schützen'!F16</f>
        <v>0</v>
      </c>
      <c r="H31" s="38">
        <f>'Übersicht Schützen'!G16</f>
        <v>299.10000000000002</v>
      </c>
      <c r="I31" s="38">
        <f>'Übersicht Schützen'!H16</f>
        <v>0</v>
      </c>
      <c r="J31" s="56">
        <f>'Übersicht Schützen'!I16</f>
        <v>302.10000000000002</v>
      </c>
      <c r="K31" s="38">
        <f t="shared" si="8"/>
        <v>1208.4000000000001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v>311.76</v>
      </c>
      <c r="S31" s="38">
        <f t="shared" si="6"/>
        <v>0</v>
      </c>
      <c r="T31" s="56">
        <f>'Übersicht Schützen'!U16</f>
        <v>302.10000000000002</v>
      </c>
      <c r="U31" s="38">
        <f t="shared" si="7"/>
        <v>1208.4000000000001</v>
      </c>
      <c r="V31" s="38">
        <f t="shared" si="9"/>
        <v>-0.6999999999998181</v>
      </c>
    </row>
    <row r="32" spans="1:22" s="51" customFormat="1" ht="18" customHeight="1" x14ac:dyDescent="0.3">
      <c r="A32" s="29">
        <v>16</v>
      </c>
      <c r="B32" s="57" t="str">
        <f>'Übersicht Schützen'!A17</f>
        <v>Noelle Garwels</v>
      </c>
      <c r="C32" s="94" t="str">
        <f>'Übersicht Schützen'!B17</f>
        <v>Lahn V</v>
      </c>
      <c r="D32" s="58">
        <f>'Übersicht Schützen'!C17</f>
        <v>302.2</v>
      </c>
      <c r="E32" s="42">
        <f>'Übersicht Schützen'!D17</f>
        <v>299.40000000000003</v>
      </c>
      <c r="F32" s="42">
        <f>'Übersicht Schützen'!E17</f>
        <v>0</v>
      </c>
      <c r="G32" s="42">
        <f>'Übersicht Schützen'!F17</f>
        <v>301.3</v>
      </c>
      <c r="H32" s="42">
        <f>'Übersicht Schützen'!G17</f>
        <v>297.5</v>
      </c>
      <c r="I32" s="42">
        <f>'Übersicht Schützen'!H17</f>
        <v>0</v>
      </c>
      <c r="J32" s="59">
        <f>'Übersicht Schützen'!I17</f>
        <v>300.10000000000002</v>
      </c>
      <c r="K32" s="42">
        <f t="shared" si="8"/>
        <v>1200.4000000000001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IF(Formelhilfe!O24=0,0,'Übersicht Schützen'!R17)</f>
        <v>0</v>
      </c>
      <c r="S32" s="42">
        <f t="shared" si="6"/>
        <v>0</v>
      </c>
      <c r="T32" s="59">
        <f>'Übersicht Schützen'!U17</f>
        <v>300.10000000000002</v>
      </c>
      <c r="U32" s="42">
        <f t="shared" si="7"/>
        <v>1200.4000000000001</v>
      </c>
      <c r="V32" s="42">
        <f t="shared" si="9"/>
        <v>-8</v>
      </c>
    </row>
    <row r="33" spans="1:44" s="51" customFormat="1" ht="18" customHeight="1" x14ac:dyDescent="0.3">
      <c r="A33" s="50">
        <v>17</v>
      </c>
      <c r="B33" s="54" t="str">
        <f>'Übersicht Schützen'!A18</f>
        <v>Marina Wielenberg</v>
      </c>
      <c r="C33" s="93" t="str">
        <f>'Übersicht Schützen'!B18</f>
        <v>Esterwegen II</v>
      </c>
      <c r="D33" s="55">
        <f>'Übersicht Schützen'!C18</f>
        <v>299.8</v>
      </c>
      <c r="E33" s="38">
        <f>'Übersicht Schützen'!D18</f>
        <v>0</v>
      </c>
      <c r="F33" s="38">
        <f>'Übersicht Schützen'!E18</f>
        <v>298.7</v>
      </c>
      <c r="G33" s="38">
        <f>'Übersicht Schützen'!F18</f>
        <v>295.8</v>
      </c>
      <c r="H33" s="38">
        <f>'Übersicht Schützen'!G18</f>
        <v>298.8</v>
      </c>
      <c r="I33" s="38">
        <f>'Übersicht Schützen'!H18</f>
        <v>0</v>
      </c>
      <c r="J33" s="56">
        <f>'Übersicht Schützen'!I18</f>
        <v>298.27499999999998</v>
      </c>
      <c r="K33" s="38">
        <f t="shared" si="8"/>
        <v>1193.0999999999999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308.8</v>
      </c>
      <c r="S33" s="38">
        <f t="shared" si="6"/>
        <v>0</v>
      </c>
      <c r="T33" s="56">
        <f>'Übersicht Schützen'!U18</f>
        <v>298.27499999999998</v>
      </c>
      <c r="U33" s="38">
        <f t="shared" si="7"/>
        <v>1193.0999999999999</v>
      </c>
      <c r="V33" s="38">
        <f t="shared" si="9"/>
        <v>-7.3000000000001819</v>
      </c>
    </row>
    <row r="34" spans="1:44" s="51" customFormat="1" ht="18" customHeight="1" x14ac:dyDescent="0.3">
      <c r="A34" s="29">
        <v>18</v>
      </c>
      <c r="B34" s="57" t="str">
        <f>'Übersicht Schützen'!A19</f>
        <v>Wiebke Többen</v>
      </c>
      <c r="C34" s="94" t="str">
        <f>'Übersicht Schützen'!B19</f>
        <v>Lorup IV</v>
      </c>
      <c r="D34" s="58">
        <f>'Übersicht Schützen'!C19</f>
        <v>0</v>
      </c>
      <c r="E34" s="42">
        <f>'Übersicht Schützen'!D19</f>
        <v>294.70000000000005</v>
      </c>
      <c r="F34" s="42">
        <f>'Übersicht Schützen'!E19</f>
        <v>294.60000000000002</v>
      </c>
      <c r="G34" s="42">
        <f>'Übersicht Schützen'!F19</f>
        <v>295.2</v>
      </c>
      <c r="H34" s="42">
        <f>'Übersicht Schützen'!G19</f>
        <v>297.3</v>
      </c>
      <c r="I34" s="42">
        <f>'Übersicht Schützen'!H19</f>
        <v>0</v>
      </c>
      <c r="J34" s="59">
        <f>'Übersicht Schützen'!I19</f>
        <v>295.45</v>
      </c>
      <c r="K34" s="42">
        <f t="shared" si="8"/>
        <v>1181.8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v>306.88</v>
      </c>
      <c r="S34" s="42">
        <f t="shared" si="6"/>
        <v>0</v>
      </c>
      <c r="T34" s="59">
        <f>'Übersicht Schützen'!U19</f>
        <v>295.45</v>
      </c>
      <c r="U34" s="42">
        <f t="shared" si="7"/>
        <v>1181.8</v>
      </c>
      <c r="V34" s="42">
        <f t="shared" si="9"/>
        <v>-11.299999999999955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Marie Meyer</v>
      </c>
      <c r="C35" s="93" t="str">
        <f>'Übersicht Schützen'!B20</f>
        <v>Lorup IV</v>
      </c>
      <c r="D35" s="55">
        <f>'Übersicht Schützen'!C20</f>
        <v>281.7</v>
      </c>
      <c r="E35" s="38">
        <f>'Übersicht Schützen'!D20</f>
        <v>0</v>
      </c>
      <c r="F35" s="38">
        <f>'Übersicht Schützen'!E20</f>
        <v>289.60000000000002</v>
      </c>
      <c r="G35" s="38">
        <f>'Übersicht Schützen'!F20</f>
        <v>297.3</v>
      </c>
      <c r="H35" s="38">
        <f>'Übersicht Schützen'!G20</f>
        <v>299.5</v>
      </c>
      <c r="I35" s="38">
        <f>'Übersicht Schützen'!H20</f>
        <v>0</v>
      </c>
      <c r="J35" s="56">
        <f>'Übersicht Schützen'!I20</f>
        <v>292.02499999999998</v>
      </c>
      <c r="K35" s="38">
        <f t="shared" si="8"/>
        <v>1168.0999999999999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IF(Formelhilfe!O27=0,0,'Übersicht Schützen'!R20)</f>
        <v>0</v>
      </c>
      <c r="S35" s="38">
        <f t="shared" si="6"/>
        <v>0</v>
      </c>
      <c r="T35" s="56">
        <f>'Übersicht Schützen'!U20</f>
        <v>292.02499999999998</v>
      </c>
      <c r="U35" s="38">
        <f t="shared" si="7"/>
        <v>1168.0999999999999</v>
      </c>
      <c r="V35" s="38">
        <f t="shared" si="9"/>
        <v>-13.700000000000045</v>
      </c>
    </row>
    <row r="36" spans="1:44" s="51" customFormat="1" ht="18" customHeight="1" x14ac:dyDescent="0.3">
      <c r="A36" s="52">
        <v>20</v>
      </c>
      <c r="B36" s="57" t="str">
        <f>'Übersicht Schützen'!A21</f>
        <v>Lara Bartels</v>
      </c>
      <c r="C36" s="94" t="str">
        <f>'Übersicht Schützen'!B21</f>
        <v>Eisten II</v>
      </c>
      <c r="D36" s="58">
        <f>'Übersicht Schützen'!C21</f>
        <v>292.8</v>
      </c>
      <c r="E36" s="42">
        <f>'Übersicht Schützen'!D21</f>
        <v>284.2</v>
      </c>
      <c r="F36" s="42">
        <f>'Übersicht Schützen'!E21</f>
        <v>302.39999999999998</v>
      </c>
      <c r="G36" s="42">
        <f>'Übersicht Schützen'!F21</f>
        <v>0</v>
      </c>
      <c r="H36" s="42">
        <f>'Übersicht Schützen'!G21</f>
        <v>286.89999999999998</v>
      </c>
      <c r="I36" s="42">
        <f>'Übersicht Schützen'!H21</f>
        <v>0</v>
      </c>
      <c r="J36" s="59">
        <f>'Übersicht Schützen'!I21</f>
        <v>291.57499999999999</v>
      </c>
      <c r="K36" s="42">
        <f t="shared" si="8"/>
        <v>1166.3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0</v>
      </c>
      <c r="S36" s="42">
        <f t="shared" si="6"/>
        <v>0</v>
      </c>
      <c r="T36" s="59">
        <f>'Übersicht Schützen'!U21</f>
        <v>291.57499999999999</v>
      </c>
      <c r="U36" s="42">
        <f t="shared" si="7"/>
        <v>1166.3</v>
      </c>
      <c r="V36" s="42">
        <f t="shared" si="9"/>
        <v>-1.7999999999999545</v>
      </c>
    </row>
    <row r="37" spans="1:44" s="51" customFormat="1" ht="18" customHeight="1" x14ac:dyDescent="0.3">
      <c r="A37" s="50">
        <v>21</v>
      </c>
      <c r="B37" s="54" t="str">
        <f>'Übersicht Schützen'!A22</f>
        <v>Nadja Waniek</v>
      </c>
      <c r="C37" s="93" t="str">
        <f>'Übersicht Schützen'!B22</f>
        <v>Esterwegen II</v>
      </c>
      <c r="D37" s="55">
        <f>'Übersicht Schützen'!C22</f>
        <v>309.3</v>
      </c>
      <c r="E37" s="38">
        <f>'Übersicht Schützen'!D22</f>
        <v>309.89999999999998</v>
      </c>
      <c r="F37" s="38">
        <f>'Übersicht Schützen'!E22</f>
        <v>0</v>
      </c>
      <c r="G37" s="38">
        <f>'Übersicht Schützen'!F22</f>
        <v>307.39999999999998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308.86666666666667</v>
      </c>
      <c r="K37" s="38">
        <f t="shared" si="8"/>
        <v>926.6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IF(Formelhilfe!O29=0,0,'Übersicht Schützen'!R22)</f>
        <v>0</v>
      </c>
      <c r="S37" s="38">
        <f t="shared" si="6"/>
        <v>0</v>
      </c>
      <c r="T37" s="56">
        <f>'Übersicht Schützen'!U22</f>
        <v>308.86666666666667</v>
      </c>
      <c r="U37" s="38">
        <f t="shared" si="7"/>
        <v>926.6</v>
      </c>
      <c r="V37" s="38">
        <f t="shared" si="9"/>
        <v>-239.69999999999993</v>
      </c>
    </row>
    <row r="38" spans="1:44" s="51" customFormat="1" ht="18" customHeight="1" x14ac:dyDescent="0.3">
      <c r="A38" s="29">
        <v>22</v>
      </c>
      <c r="B38" s="57" t="str">
        <f>'Übersicht Schützen'!A23</f>
        <v>Judith Hensen</v>
      </c>
      <c r="C38" s="94" t="str">
        <f>'Übersicht Schützen'!B23</f>
        <v>Esterwegen II</v>
      </c>
      <c r="D38" s="58">
        <f>'Übersicht Schützen'!C23</f>
        <v>297.39999999999998</v>
      </c>
      <c r="E38" s="42">
        <f>'Übersicht Schützen'!D23</f>
        <v>298.39999999999998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305.10000000000002</v>
      </c>
      <c r="I38" s="42">
        <f>'Übersicht Schützen'!H23</f>
        <v>0</v>
      </c>
      <c r="J38" s="59">
        <f>'Übersicht Schützen'!I23</f>
        <v>300.3</v>
      </c>
      <c r="K38" s="42">
        <f t="shared" si="8"/>
        <v>900.9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0</v>
      </c>
      <c r="S38" s="42">
        <f t="shared" si="6"/>
        <v>0</v>
      </c>
      <c r="T38" s="59">
        <f>'Übersicht Schützen'!U23</f>
        <v>300.3</v>
      </c>
      <c r="U38" s="42">
        <f t="shared" si="7"/>
        <v>900.9</v>
      </c>
      <c r="V38" s="42">
        <f t="shared" si="9"/>
        <v>-25.700000000000045</v>
      </c>
    </row>
    <row r="39" spans="1:44" s="51" customFormat="1" ht="18" customHeight="1" x14ac:dyDescent="0.3">
      <c r="A39" s="50">
        <v>23</v>
      </c>
      <c r="B39" s="54" t="str">
        <f>'Übersicht Schützen'!A24</f>
        <v>Stefanie Schaper</v>
      </c>
      <c r="C39" s="93" t="str">
        <f>'Übersicht Schützen'!B24</f>
        <v>Eisten II</v>
      </c>
      <c r="D39" s="55">
        <f>'Übersicht Schützen'!C24</f>
        <v>298.89999999999998</v>
      </c>
      <c r="E39" s="38">
        <f>'Übersicht Schützen'!D24</f>
        <v>300.89999999999998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298.89999999999998</v>
      </c>
      <c r="I39" s="38">
        <f>'Übersicht Schützen'!H24</f>
        <v>0</v>
      </c>
      <c r="J39" s="56">
        <f>'Übersicht Schützen'!I24</f>
        <v>299.56666666666666</v>
      </c>
      <c r="K39" s="38">
        <f t="shared" si="8"/>
        <v>898.69999999999993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6"/>
        <v>0</v>
      </c>
      <c r="T39" s="56">
        <f>'Übersicht Schützen'!U24</f>
        <v>299.56666666666666</v>
      </c>
      <c r="U39" s="38">
        <f t="shared" si="7"/>
        <v>898.69999999999993</v>
      </c>
      <c r="V39" s="38">
        <f t="shared" si="9"/>
        <v>-2.2000000000000455</v>
      </c>
    </row>
    <row r="40" spans="1:44" s="51" customFormat="1" ht="18" customHeight="1" x14ac:dyDescent="0.3">
      <c r="A40" s="52">
        <v>24</v>
      </c>
      <c r="B40" s="57" t="str">
        <f>'Übersicht Schützen'!A25</f>
        <v>Maike Hensen</v>
      </c>
      <c r="C40" s="94" t="str">
        <f>'Übersicht Schützen'!B25</f>
        <v>Eisten II</v>
      </c>
      <c r="D40" s="58">
        <f>'Übersicht Schützen'!C25</f>
        <v>297.2</v>
      </c>
      <c r="E40" s="42">
        <f>'Übersicht Schützen'!D25</f>
        <v>299.39999999999998</v>
      </c>
      <c r="F40" s="42">
        <f>'Übersicht Schützen'!E25</f>
        <v>0</v>
      </c>
      <c r="G40" s="42">
        <f>'Übersicht Schützen'!F25</f>
        <v>286.39999999999998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294.33333333333331</v>
      </c>
      <c r="K40" s="42">
        <f t="shared" si="8"/>
        <v>882.99999999999989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6"/>
        <v>0</v>
      </c>
      <c r="T40" s="59">
        <f>'Übersicht Schützen'!U25</f>
        <v>294.33333333333331</v>
      </c>
      <c r="U40" s="42">
        <f t="shared" si="7"/>
        <v>882.99999999999989</v>
      </c>
      <c r="V40" s="42">
        <f t="shared" si="9"/>
        <v>-15.700000000000045</v>
      </c>
    </row>
    <row r="41" spans="1:44" s="51" customFormat="1" ht="18" customHeight="1" x14ac:dyDescent="0.3">
      <c r="A41" s="43">
        <v>25</v>
      </c>
      <c r="B41" s="54" t="str">
        <f>'Übersicht Schützen'!A26</f>
        <v>Wiebke Lüger-Thrun</v>
      </c>
      <c r="C41" s="93" t="str">
        <f>'Übersicht Schützen'!B26</f>
        <v>Eisten II</v>
      </c>
      <c r="D41" s="55">
        <f>'Übersicht Schützen'!C26</f>
        <v>279.5</v>
      </c>
      <c r="E41" s="38">
        <f>'Übersicht Schützen'!D26</f>
        <v>290.39999999999998</v>
      </c>
      <c r="F41" s="38">
        <f>'Übersicht Schützen'!E26</f>
        <v>289.89999999999998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286.59999999999997</v>
      </c>
      <c r="K41" s="38">
        <f t="shared" si="8"/>
        <v>859.8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0</v>
      </c>
      <c r="S41" s="38">
        <f t="shared" si="6"/>
        <v>0</v>
      </c>
      <c r="T41" s="56">
        <f>'Übersicht Schützen'!U26</f>
        <v>286.59999999999997</v>
      </c>
      <c r="U41" s="38">
        <f t="shared" si="7"/>
        <v>859.8</v>
      </c>
      <c r="V41" s="38">
        <f t="shared" si="9"/>
        <v>-23.199999999999932</v>
      </c>
    </row>
    <row r="42" spans="1:44" s="51" customFormat="1" ht="18" customHeight="1" x14ac:dyDescent="0.3">
      <c r="A42" s="29">
        <v>26</v>
      </c>
      <c r="B42" s="57" t="str">
        <f>'Übersicht Schützen'!A27</f>
        <v>Katrin Rüdebusch</v>
      </c>
      <c r="C42" s="94" t="str">
        <f>'Übersicht Schützen'!B27</f>
        <v>Spahnharrenstätte IV</v>
      </c>
      <c r="D42" s="58">
        <f>'Übersicht Schützen'!C27</f>
        <v>262.8</v>
      </c>
      <c r="E42" s="42">
        <f>'Übersicht Schützen'!D27</f>
        <v>0</v>
      </c>
      <c r="F42" s="42">
        <f>'Übersicht Schützen'!E27</f>
        <v>290.5</v>
      </c>
      <c r="G42" s="42">
        <f>'Übersicht Schützen'!F27</f>
        <v>292.2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281.83333333333331</v>
      </c>
      <c r="K42" s="42">
        <f t="shared" si="8"/>
        <v>845.5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0</v>
      </c>
      <c r="S42" s="42">
        <f t="shared" si="6"/>
        <v>0</v>
      </c>
      <c r="T42" s="59">
        <f>'Übersicht Schützen'!U27</f>
        <v>281.83333333333331</v>
      </c>
      <c r="U42" s="42">
        <f t="shared" si="7"/>
        <v>845.5</v>
      </c>
      <c r="V42" s="42">
        <f t="shared" si="9"/>
        <v>-14.299999999999955</v>
      </c>
    </row>
    <row r="43" spans="1:44" s="51" customFormat="1" ht="18" customHeight="1" x14ac:dyDescent="0.3">
      <c r="A43" s="50">
        <v>27</v>
      </c>
      <c r="B43" s="54" t="str">
        <f>'Übersicht Schützen'!A28</f>
        <v>Lisa Gerdes</v>
      </c>
      <c r="C43" s="93" t="str">
        <f>'Übersicht Schützen'!B28</f>
        <v>Spahnharrenstätte IV</v>
      </c>
      <c r="D43" s="55">
        <f>'Übersicht Schützen'!C28</f>
        <v>0</v>
      </c>
      <c r="E43" s="38">
        <f>'Übersicht Schützen'!D28</f>
        <v>301.29999999999995</v>
      </c>
      <c r="F43" s="38">
        <f>'Übersicht Schützen'!E28</f>
        <v>244.8</v>
      </c>
      <c r="G43" s="38">
        <f>'Übersicht Schützen'!F28</f>
        <v>0</v>
      </c>
      <c r="H43" s="38">
        <f>'Übersicht Schützen'!G28</f>
        <v>290.5</v>
      </c>
      <c r="I43" s="38">
        <f>'Übersicht Schützen'!H28</f>
        <v>0</v>
      </c>
      <c r="J43" s="56">
        <f>'Übersicht Schützen'!I28</f>
        <v>278.86666666666662</v>
      </c>
      <c r="K43" s="38">
        <f t="shared" si="8"/>
        <v>836.59999999999991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0</v>
      </c>
      <c r="S43" s="38">
        <f t="shared" si="6"/>
        <v>0</v>
      </c>
      <c r="T43" s="56">
        <f>'Übersicht Schützen'!U28</f>
        <v>278.86666666666662</v>
      </c>
      <c r="U43" s="38">
        <f t="shared" si="7"/>
        <v>836.59999999999991</v>
      </c>
      <c r="V43" s="38">
        <f t="shared" si="9"/>
        <v>-8.9000000000000909</v>
      </c>
    </row>
    <row r="44" spans="1:44" s="51" customFormat="1" ht="18" customHeight="1" x14ac:dyDescent="0.3">
      <c r="A44" s="29">
        <v>28</v>
      </c>
      <c r="B44" s="57" t="str">
        <f>'Übersicht Schützen'!A29</f>
        <v>Anne Ahrens</v>
      </c>
      <c r="C44" s="94" t="str">
        <f>'Übersicht Schützen'!B29</f>
        <v>Spahnharrenstätte IV</v>
      </c>
      <c r="D44" s="58">
        <f>'Übersicht Schützen'!C29</f>
        <v>292.10000000000002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295.3</v>
      </c>
      <c r="I44" s="42">
        <f>'Übersicht Schützen'!H29</f>
        <v>0</v>
      </c>
      <c r="J44" s="59">
        <f>'Übersicht Schützen'!I29</f>
        <v>293.70000000000005</v>
      </c>
      <c r="K44" s="42">
        <f t="shared" si="8"/>
        <v>587.40000000000009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>
        <f>'Übersicht Schützen'!U29</f>
        <v>293.70000000000005</v>
      </c>
      <c r="U44" s="42">
        <f t="shared" si="7"/>
        <v>587.40000000000009</v>
      </c>
      <c r="V44" s="42">
        <f t="shared" si="9"/>
        <v>-249.19999999999982</v>
      </c>
    </row>
    <row r="45" spans="1:44" s="51" customFormat="1" ht="18" customHeight="1" x14ac:dyDescent="0.3">
      <c r="A45" s="50">
        <v>29</v>
      </c>
      <c r="B45" s="54" t="str">
        <f>'Übersicht Schützen'!A30</f>
        <v>Daniela Lindemann</v>
      </c>
      <c r="C45" s="93" t="str">
        <f>'Übersicht Schützen'!B30</f>
        <v>Esterwegen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300.60000000000002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300.60000000000002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300.60000000000002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Marie-Louise Suhle</v>
      </c>
      <c r="C46" s="94" t="str">
        <f>'Übersicht Schützen'!B31</f>
        <v>Esterwegen II</v>
      </c>
      <c r="D46" s="58">
        <f>'Übersicht Schützen'!C31</f>
        <v>299.8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299.8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299.8</v>
      </c>
      <c r="V46" s="42">
        <f t="shared" si="9"/>
        <v>-0.80000000000001137</v>
      </c>
    </row>
    <row r="47" spans="1:44" s="51" customFormat="1" ht="18" customHeight="1" x14ac:dyDescent="0.3">
      <c r="A47" s="50">
        <v>31</v>
      </c>
      <c r="B47" s="54" t="str">
        <f>'Übersicht Schützen'!A32</f>
        <v>Marie Kassens</v>
      </c>
      <c r="C47" s="93" t="str">
        <f>'Übersicht Schützen'!B32</f>
        <v>Esterwegen II</v>
      </c>
      <c r="D47" s="55">
        <f>'Übersicht Schützen'!C32</f>
        <v>294.89999999999998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294.89999999999998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294.89999999999998</v>
      </c>
      <c r="V47" s="38">
        <f t="shared" ref="V47:V50" si="10">(U46-U47)*-1</f>
        <v>-4.9000000000000341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-294.89999999999998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31</v>
      </c>
      <c r="D54" s="36">
        <f>SUM(D17:D52)/Formelhilfe!B45</f>
        <v>296.18148148148146</v>
      </c>
      <c r="E54" s="36">
        <f>SUM(E17:E52)/Formelhilfe!C45</f>
        <v>299.27499999999986</v>
      </c>
      <c r="F54" s="36">
        <f>SUM(F17:F52)/Formelhilfe!D45</f>
        <v>296.92608695652177</v>
      </c>
      <c r="G54" s="36">
        <f>SUM(G17:G52)/Formelhilfe!E45</f>
        <v>298.15714285714279</v>
      </c>
      <c r="H54" s="36">
        <f>SUM(H17:H52)/Formelhilfe!F45</f>
        <v>298.34347826086957</v>
      </c>
      <c r="I54" s="36" t="e">
        <f>SUM(I17:I52)/Formelhilfe!G45</f>
        <v>#DIV/0!</v>
      </c>
      <c r="J54" s="37">
        <f>AVERAGE(J17:J52)</f>
        <v>231.12615740740739</v>
      </c>
      <c r="K54" s="37">
        <f>AVERAGE(K17:K52)</f>
        <v>975.88888888888891</v>
      </c>
      <c r="L54" s="36" t="e">
        <f>SUM(L17:L52)/Formelhilfe!I45</f>
        <v>#DIV/0!</v>
      </c>
      <c r="M54" s="36" t="e">
        <f>SUM(M17:M52)/Formelhilfe!J45</f>
        <v>#DIV/0!</v>
      </c>
      <c r="N54" s="36" t="e">
        <f>SUM(N17:N52)/Formelhilfe!K45</f>
        <v>#DIV/0!</v>
      </c>
      <c r="O54" s="36" t="e">
        <f>SUM(O17:O52)/Formelhilfe!L45</f>
        <v>#DIV/0!</v>
      </c>
      <c r="P54" s="36" t="e">
        <f>SUM(P17:P52)/Formelhilfe!M45</f>
        <v>#DIV/0!</v>
      </c>
      <c r="Q54" s="36" t="e">
        <f>SUM(Q17:Q52)/Formelhilfe!N45</f>
        <v>#DIV/0!</v>
      </c>
      <c r="R54" s="37">
        <f>AVERAGE(R17:R52)</f>
        <v>60.348888888888887</v>
      </c>
      <c r="S54" s="37">
        <f>AVERAGE(S17:S52)</f>
        <v>0</v>
      </c>
      <c r="T54" s="37">
        <f>AVERAGE(T17:T52)</f>
        <v>231.12615740740739</v>
      </c>
      <c r="U54" s="119">
        <f>(K54+S54)</f>
        <v>975.88888888888891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5" zoomScale="130" zoomScaleNormal="130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Übersicht!N4</f>
        <v>Eisten</v>
      </c>
      <c r="X1" s="172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3" t="str">
        <f>Übersicht!N3</f>
        <v>18.02.</v>
      </c>
      <c r="X2" s="172"/>
    </row>
    <row r="3" spans="1:27" x14ac:dyDescent="0.3">
      <c r="A3" s="108">
        <v>2</v>
      </c>
      <c r="B3" s="64" t="str">
        <f>'Wettkampf 1'!B3</f>
        <v>Spahnharrenstätte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Lahn 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Lorup IV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61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Übersicht!O4</f>
        <v xml:space="preserve">Lahn </v>
      </c>
      <c r="X1" s="172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3" t="str">
        <f>Übersicht!O3</f>
        <v>03.03.</v>
      </c>
      <c r="X2" s="172"/>
    </row>
    <row r="3" spans="1:27" x14ac:dyDescent="0.3">
      <c r="A3" s="108">
        <v>2</v>
      </c>
      <c r="B3" s="64" t="str">
        <f>'Wettkampf 1'!B3</f>
        <v>Spahnharrenstätte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Lahn 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Lorup IV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61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Übersicht!P4</f>
        <v>Lorup</v>
      </c>
      <c r="X1" s="172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3" t="str">
        <f>Übersicht!P3</f>
        <v>17.03.</v>
      </c>
      <c r="X2" s="172"/>
    </row>
    <row r="3" spans="1:27" x14ac:dyDescent="0.3">
      <c r="A3" s="108">
        <v>2</v>
      </c>
      <c r="B3" s="64" t="str">
        <f>'Wettkampf 1'!B3</f>
        <v>Spahnharrenstätte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Lahn 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Lorup IV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61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5</v>
      </c>
      <c r="AA46" s="71"/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2">
        <f>Übersicht!Q4</f>
        <v>0</v>
      </c>
      <c r="X1" s="172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3" t="str">
        <f>Übersicht!Q3</f>
        <v>0</v>
      </c>
      <c r="X2" s="172"/>
    </row>
    <row r="3" spans="1:27" x14ac:dyDescent="0.3">
      <c r="A3" s="108">
        <v>2</v>
      </c>
      <c r="B3" s="64" t="str">
        <f>'Wettkampf 1'!B3</f>
        <v>Spahnharrenstätte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Lahn 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Lorup IV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61</v>
      </c>
      <c r="X7" s="175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47</v>
      </c>
      <c r="Y1" s="179"/>
      <c r="Z1" s="179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Esterwegen II</v>
      </c>
      <c r="C2" s="136"/>
      <c r="D2" s="179" t="s">
        <v>56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32</v>
      </c>
      <c r="Y2" s="180"/>
      <c r="Z2" s="179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Spahnharrenstätte IV</v>
      </c>
      <c r="C3" s="130"/>
      <c r="D3" s="179" t="str">
        <f>Übersicht!M1</f>
        <v>5. Kreisklasse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Eisten II</v>
      </c>
      <c r="C4" s="130"/>
      <c r="D4" s="179" t="str">
        <f>Übersicht!P1</f>
        <v>Damen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Lahn V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1"/>
      <c r="Z5" s="182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Lorup IV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1"/>
      <c r="Z6" s="182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Verein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50</v>
      </c>
      <c r="Y7" s="181"/>
      <c r="Z7" s="182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53</v>
      </c>
      <c r="C9" s="141" t="s">
        <v>51</v>
      </c>
      <c r="D9" s="142" t="s">
        <v>54</v>
      </c>
      <c r="E9" s="141" t="s">
        <v>52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57</v>
      </c>
      <c r="V9" s="143"/>
      <c r="W9" s="176" t="s">
        <v>33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Judith Hensen</v>
      </c>
      <c r="C10" s="137" t="str">
        <f>'Wettkampf 1'!C10</f>
        <v>Esterwegen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Nadja Waniek</v>
      </c>
      <c r="C11" s="137" t="str">
        <f>'Wettkampf 1'!C11</f>
        <v>Esterwegen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Sabrina Düttmann</v>
      </c>
      <c r="C12" s="137" t="str">
        <f>'Wettkampf 1'!C12</f>
        <v>Esterwegen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Marina Wielenberg</v>
      </c>
      <c r="C13" s="137" t="str">
        <f>'Wettkampf 1'!C13</f>
        <v>Esterwegen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Daniela Lindemann</v>
      </c>
      <c r="C14" s="137" t="str">
        <f>'Wettkampf 1'!C14</f>
        <v>Esterwegen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Marie-Louise Suhle</v>
      </c>
      <c r="C15" s="137" t="str">
        <f>'Wettkampf 1'!C15</f>
        <v>Esterwegen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Marie Kassens</v>
      </c>
      <c r="C16" s="137" t="str">
        <f>'Wettkampf 1'!C16</f>
        <v>Esterwegen 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0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Stefanie Steenken</v>
      </c>
      <c r="C17" s="137" t="str">
        <f>'Wettkampf 1'!C17</f>
        <v>Spahnharrenstätte IV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Kirsten Tälkers</v>
      </c>
      <c r="C18" s="137" t="str">
        <f>'Wettkampf 1'!C18</f>
        <v>Spahnharrenstätte IV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Sabrina Lockhorn</v>
      </c>
      <c r="C19" s="137" t="str">
        <f>'Wettkampf 1'!C19</f>
        <v>Spahnharrenstätte IV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Anne Ahrens</v>
      </c>
      <c r="C20" s="137" t="str">
        <f>'Wettkampf 1'!C20</f>
        <v>Spahnharrenstätte IV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Katrin Rüdebusch</v>
      </c>
      <c r="C21" s="137" t="str">
        <f>'Wettkampf 1'!C21</f>
        <v>Spahnharrenstätte IV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Lisa Gerdes</v>
      </c>
      <c r="C22" s="137" t="str">
        <f>'Wettkampf 1'!C22</f>
        <v>Spahnharrenstätte IV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0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Lisa Ostermann</v>
      </c>
      <c r="C23" s="137" t="str">
        <f>'Wettkampf 1'!C23</f>
        <v>Eisten 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Christina Windhaus</v>
      </c>
      <c r="C24" s="137" t="str">
        <f>'Wettkampf 1'!C24</f>
        <v>Eisten 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Maike Hensen</v>
      </c>
      <c r="C25" s="137" t="str">
        <f>'Wettkampf 1'!C25</f>
        <v>Eisten 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Lara Bartels</v>
      </c>
      <c r="C26" s="137" t="str">
        <f>'Wettkampf 1'!C26</f>
        <v>Eisten 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Wiebke Lüger-Thrun</v>
      </c>
      <c r="C27" s="137" t="str">
        <f>'Wettkampf 1'!C27</f>
        <v>Eisten 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Stefanie Schaper</v>
      </c>
      <c r="C28" s="137" t="str">
        <f>'Wettkampf 1'!C28</f>
        <v>Eisten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0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Michelle Zels</v>
      </c>
      <c r="C29" s="137" t="str">
        <f>'Wettkampf 1'!C29</f>
        <v>Lahn V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Kira Hüntelmann</v>
      </c>
      <c r="C30" s="137" t="str">
        <f>'Wettkampf 1'!C30</f>
        <v>Lahn V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Kathrin Rawe</v>
      </c>
      <c r="C31" s="137" t="str">
        <f>'Wettkampf 1'!C31</f>
        <v>Lahn V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Noelle Garwels</v>
      </c>
      <c r="C32" s="137" t="str">
        <f>'Wettkampf 1'!C32</f>
        <v>Lahn V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Lea Feldmann</v>
      </c>
      <c r="C33" s="137" t="str">
        <f>'Wettkampf 1'!C33</f>
        <v>Lahn V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Britta Kleymann</v>
      </c>
      <c r="C34" s="137" t="str">
        <f>'Wettkampf 1'!C34</f>
        <v>Lahn 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0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Katrin Grol</v>
      </c>
      <c r="C35" s="137" t="str">
        <f>'Wettkampf 1'!C35</f>
        <v>Lorup IV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Maria Dirxen</v>
      </c>
      <c r="C36" s="137" t="str">
        <f>'Wettkampf 1'!C36</f>
        <v>Lorup IV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Marie Meyer</v>
      </c>
      <c r="C37" s="137" t="str">
        <f>'Wettkampf 1'!C37</f>
        <v>Lorup IV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Vanessa Wotte</v>
      </c>
      <c r="C38" s="137" t="str">
        <f>'Wettkampf 1'!C38</f>
        <v>Lorup IV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Wiebke Többen</v>
      </c>
      <c r="C39" s="137" t="str">
        <f>'Wettkampf 1'!C39</f>
        <v>Lorup IV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Franziska Wilmes</v>
      </c>
      <c r="C40" s="137" t="str">
        <f>'Wettkampf 1'!C40</f>
        <v>Lorup IV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Verein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Verein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Verein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Verein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7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47</v>
      </c>
      <c r="Y1" s="179"/>
      <c r="Z1" s="179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79" t="s">
        <v>56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32</v>
      </c>
      <c r="Y2" s="180"/>
      <c r="Z2" s="179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1"/>
      <c r="Z5" s="182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1"/>
      <c r="Z6" s="182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50</v>
      </c>
      <c r="Y7" s="181"/>
      <c r="Z7" s="182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53</v>
      </c>
      <c r="C9" s="141" t="s">
        <v>51</v>
      </c>
      <c r="D9" s="142" t="s">
        <v>54</v>
      </c>
      <c r="E9" s="141" t="s">
        <v>52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57</v>
      </c>
      <c r="V9" s="143"/>
      <c r="W9" s="176" t="s">
        <v>33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85" t="s">
        <v>93</v>
      </c>
      <c r="B2" s="97" t="str">
        <f>VLOOKUP(A2,'Wettkampf 1'!$B$10:$C$45,2,FALSE)</f>
        <v>Esterwegen II</v>
      </c>
      <c r="C2" s="9">
        <f>VLOOKUP(A2,'Wettkampf 1'!$B$10:$D$45,3,FALSE)</f>
        <v>306.7</v>
      </c>
      <c r="D2" s="9">
        <f>VLOOKUP($A2,'2'!$B$10:$D$45,3,FALSE)</f>
        <v>307.20000000000005</v>
      </c>
      <c r="E2" s="9">
        <f>VLOOKUP($A2,'3'!$B$10:$D$45,3,FALSE)</f>
        <v>309.8</v>
      </c>
      <c r="F2" s="9">
        <f>VLOOKUP($A2,'4'!$B$10:$D$45,3,FALSE)</f>
        <v>311.39999999999998</v>
      </c>
      <c r="G2" s="9">
        <f>VLOOKUP($A2,'5'!$B$10:$D$45,3,FALSE)</f>
        <v>308.8</v>
      </c>
      <c r="H2" s="9">
        <f>VLOOKUP($A2,'6'!$B$10:$D$45,3,FALSE)</f>
        <v>0</v>
      </c>
      <c r="I2" s="9">
        <f>K2/J2</f>
        <v>308.77999999999997</v>
      </c>
      <c r="J2" s="9">
        <f>VLOOKUP(A2,Formelhilfe!$A$9:$H$44,8,FALSE)</f>
        <v>5</v>
      </c>
      <c r="K2" s="10">
        <f>SUM(C2:H2)</f>
        <v>1543.8999999999999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 t="e">
        <f>T2/S2</f>
        <v>#DIV/0!</v>
      </c>
      <c r="S2" s="9">
        <f>VLOOKUP(A2,Formelhilfe!$A$9:$O$44,15,FALSE)</f>
        <v>0</v>
      </c>
      <c r="T2" s="10">
        <f>SUM(L2:Q2)</f>
        <v>0</v>
      </c>
      <c r="U2" s="10">
        <f>W2/V2</f>
        <v>308.77999999999997</v>
      </c>
      <c r="V2" s="9">
        <f>VLOOKUP(A2,Formelhilfe!$A$9:$P$44,16,FALSE)</f>
        <v>5</v>
      </c>
      <c r="W2" s="11">
        <f>SUM(C2:H2,L2:Q2)</f>
        <v>1543.8999999999999</v>
      </c>
    </row>
    <row r="3" spans="1:23" ht="18" customHeight="1" x14ac:dyDescent="0.4">
      <c r="A3" s="185" t="s">
        <v>107</v>
      </c>
      <c r="B3" s="97" t="str">
        <f>VLOOKUP(A3,'Wettkampf 1'!$B$10:$C$45,2,FALSE)</f>
        <v>Lahn V</v>
      </c>
      <c r="C3" s="9">
        <f>VLOOKUP(A3,'Wettkampf 1'!$B$10:$D$45,3,FALSE)</f>
        <v>302.7</v>
      </c>
      <c r="D3" s="9">
        <f>VLOOKUP($A3,'2'!$B$10:$D$45,3,FALSE)</f>
        <v>306.89999999999998</v>
      </c>
      <c r="E3" s="9">
        <f>VLOOKUP($A3,'3'!$B$10:$D$45,3,FALSE)</f>
        <v>306.39999999999998</v>
      </c>
      <c r="F3" s="9">
        <f>VLOOKUP($A3,'4'!$B$10:$D$45,3,FALSE)</f>
        <v>309.2</v>
      </c>
      <c r="G3" s="9">
        <f>VLOOKUP($A3,'5'!$B$10:$D$45,3,FALSE)</f>
        <v>309.5</v>
      </c>
      <c r="H3" s="9">
        <f>VLOOKUP($A3,'6'!$B$10:$D$45,3,FALSE)</f>
        <v>0</v>
      </c>
      <c r="I3" s="9">
        <f>K3/J3</f>
        <v>306.93999999999994</v>
      </c>
      <c r="J3" s="9">
        <f>VLOOKUP(A3,Formelhilfe!$A$9:$H$44,8,FALSE)</f>
        <v>5</v>
      </c>
      <c r="K3" s="10">
        <f>SUM(C3:H3)</f>
        <v>1534.6999999999998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 t="e">
        <f>T3/S3</f>
        <v>#DIV/0!</v>
      </c>
      <c r="S3" s="9">
        <f>VLOOKUP(A3,Formelhilfe!$A$9:$O$44,15,FALSE)</f>
        <v>0</v>
      </c>
      <c r="T3" s="10">
        <f>SUM(L3:Q3)</f>
        <v>0</v>
      </c>
      <c r="U3" s="10">
        <f>W3/V3</f>
        <v>306.93999999999994</v>
      </c>
      <c r="V3" s="9">
        <f>VLOOKUP(A3,Formelhilfe!$A$9:$P$44,16,FALSE)</f>
        <v>5</v>
      </c>
      <c r="W3" s="11">
        <f>SUM(C3:H3,L3:Q3)</f>
        <v>1534.6999999999998</v>
      </c>
    </row>
    <row r="4" spans="1:23" ht="18" customHeight="1" x14ac:dyDescent="0.4">
      <c r="A4" s="185" t="s">
        <v>101</v>
      </c>
      <c r="B4" s="97" t="str">
        <f>VLOOKUP(A4,'Wettkampf 1'!$B$10:$C$45,2,FALSE)</f>
        <v>Lorup IV</v>
      </c>
      <c r="C4" s="9">
        <f>VLOOKUP(A4,'Wettkampf 1'!$B$10:$D$45,3,FALSE)</f>
        <v>309.89999999999998</v>
      </c>
      <c r="D4" s="9">
        <f>VLOOKUP($A4,'2'!$B$10:$D$45,3,FALSE)</f>
        <v>305.39999999999998</v>
      </c>
      <c r="E4" s="9">
        <f>VLOOKUP($A4,'3'!$B$10:$D$45,3,FALSE)</f>
        <v>305.2</v>
      </c>
      <c r="F4" s="9">
        <f>VLOOKUP($A4,'4'!$B$10:$D$45,3,FALSE)</f>
        <v>300.89999999999998</v>
      </c>
      <c r="G4" s="9">
        <f>VLOOKUP($A4,'5'!$B$10:$D$45,3,FALSE)</f>
        <v>307.8</v>
      </c>
      <c r="H4" s="9">
        <f>VLOOKUP($A4,'6'!$B$10:$D$45,3,FALSE)</f>
        <v>0</v>
      </c>
      <c r="I4" s="9">
        <f>K4/J4</f>
        <v>305.84000000000003</v>
      </c>
      <c r="J4" s="9">
        <f>VLOOKUP(A4,Formelhilfe!$A$9:$H$44,8,FALSE)</f>
        <v>5</v>
      </c>
      <c r="K4" s="10">
        <f>SUM(C4:H4)</f>
        <v>1529.2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 t="e">
        <f>T4/S4</f>
        <v>#DIV/0!</v>
      </c>
      <c r="S4" s="9">
        <f>VLOOKUP(A4,Formelhilfe!$A$9:$O$44,15,FALSE)</f>
        <v>0</v>
      </c>
      <c r="T4" s="10">
        <f>SUM(L4:Q4)</f>
        <v>0</v>
      </c>
      <c r="U4" s="10">
        <f>W4/V4</f>
        <v>305.84000000000003</v>
      </c>
      <c r="V4" s="9">
        <f>VLOOKUP(A4,Formelhilfe!$A$9:$P$44,16,FALSE)</f>
        <v>5</v>
      </c>
      <c r="W4" s="11">
        <f>SUM(C4:H4,L4:Q4)</f>
        <v>1529.2</v>
      </c>
    </row>
    <row r="5" spans="1:23" ht="18" customHeight="1" x14ac:dyDescent="0.4">
      <c r="A5" s="185" t="s">
        <v>110</v>
      </c>
      <c r="B5" s="97" t="str">
        <f>VLOOKUP(A5,'Wettkampf 1'!$B$10:$C$45,2,FALSE)</f>
        <v>Lahn V</v>
      </c>
      <c r="C5" s="9">
        <f>VLOOKUP(A5,'Wettkampf 1'!$B$10:$D$45,3,FALSE)</f>
        <v>298.60000000000002</v>
      </c>
      <c r="D5" s="9">
        <f>VLOOKUP($A5,'2'!$B$10:$D$45,3,FALSE)</f>
        <v>308.60000000000002</v>
      </c>
      <c r="E5" s="9">
        <f>VLOOKUP($A5,'3'!$B$10:$D$45,3,FALSE)</f>
        <v>308.2</v>
      </c>
      <c r="F5" s="9">
        <f>VLOOKUP($A5,'4'!$B$10:$D$45,3,FALSE)</f>
        <v>304.60000000000002</v>
      </c>
      <c r="G5" s="9">
        <f>VLOOKUP($A5,'5'!$B$10:$D$45,3,FALSE)</f>
        <v>308.3</v>
      </c>
      <c r="H5" s="9">
        <f>VLOOKUP($A5,'6'!$B$10:$D$45,3,FALSE)</f>
        <v>0</v>
      </c>
      <c r="I5" s="9">
        <f>K5/J5</f>
        <v>305.65999999999997</v>
      </c>
      <c r="J5" s="9">
        <f>VLOOKUP(A5,Formelhilfe!$A$9:$H$44,8,FALSE)</f>
        <v>5</v>
      </c>
      <c r="K5" s="10">
        <f>SUM(C5:H5)</f>
        <v>1528.3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 t="e">
        <f>T5/S5</f>
        <v>#DIV/0!</v>
      </c>
      <c r="S5" s="9">
        <f>VLOOKUP(A5,Formelhilfe!$A$9:$O$44,15,FALSE)</f>
        <v>0</v>
      </c>
      <c r="T5" s="10">
        <f>SUM(L5:Q5)</f>
        <v>0</v>
      </c>
      <c r="U5" s="10">
        <f>W5/V5</f>
        <v>305.65999999999997</v>
      </c>
      <c r="V5" s="9">
        <f>VLOOKUP(A5,Formelhilfe!$A$9:$P$44,16,FALSE)</f>
        <v>5</v>
      </c>
      <c r="W5" s="11">
        <f>SUM(C5:H5,L5:Q5)</f>
        <v>1528.3</v>
      </c>
    </row>
    <row r="6" spans="1:23" ht="18" customHeight="1" x14ac:dyDescent="0.4">
      <c r="A6" s="185" t="s">
        <v>112</v>
      </c>
      <c r="B6" s="97" t="str">
        <f>VLOOKUP(A6,'Wettkampf 1'!$B$10:$C$45,2,FALSE)</f>
        <v>Spahnharrenstätte IV</v>
      </c>
      <c r="C6" s="9">
        <f>VLOOKUP(A6,'Wettkampf 1'!$B$10:$D$45,3,FALSE)</f>
        <v>305</v>
      </c>
      <c r="D6" s="9">
        <f>VLOOKUP($A6,'2'!$B$10:$D$45,3,FALSE)</f>
        <v>315.39999999999998</v>
      </c>
      <c r="E6" s="9">
        <f>VLOOKUP($A6,'3'!$B$10:$D$45,3,FALSE)</f>
        <v>304.60000000000002</v>
      </c>
      <c r="F6" s="9">
        <f>VLOOKUP($A6,'4'!$B$10:$D$45,3,FALSE)</f>
        <v>301.89999999999998</v>
      </c>
      <c r="G6" s="9">
        <f>VLOOKUP($A6,'5'!$B$10:$D$45,3,FALSE)</f>
        <v>300.89999999999998</v>
      </c>
      <c r="H6" s="9">
        <f>VLOOKUP($A6,'6'!$B$10:$D$45,3,FALSE)</f>
        <v>0</v>
      </c>
      <c r="I6" s="9">
        <f>K6/J6</f>
        <v>305.56000000000006</v>
      </c>
      <c r="J6" s="9">
        <f>VLOOKUP(A6,Formelhilfe!$A$9:$H$44,8,FALSE)</f>
        <v>5</v>
      </c>
      <c r="K6" s="10">
        <f>SUM(C6:H6)</f>
        <v>1527.8000000000002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 t="e">
        <f>T6/S6</f>
        <v>#DIV/0!</v>
      </c>
      <c r="S6" s="9">
        <f>VLOOKUP(A6,Formelhilfe!$A$9:$O$44,15,FALSE)</f>
        <v>0</v>
      </c>
      <c r="T6" s="10">
        <f>SUM(L6:Q6)</f>
        <v>0</v>
      </c>
      <c r="U6" s="10">
        <f>W6/V6</f>
        <v>305.56000000000006</v>
      </c>
      <c r="V6" s="9">
        <f>VLOOKUP(A6,Formelhilfe!$A$9:$P$44,16,FALSE)</f>
        <v>5</v>
      </c>
      <c r="W6" s="11">
        <f>SUM(C6:H6,L6:Q6)</f>
        <v>1527.8000000000002</v>
      </c>
    </row>
    <row r="7" spans="1:23" ht="18" customHeight="1" x14ac:dyDescent="0.4">
      <c r="A7" s="185" t="s">
        <v>117</v>
      </c>
      <c r="B7" s="97" t="str">
        <f>VLOOKUP(A7,'Wettkampf 1'!$B$10:$C$45,2,FALSE)</f>
        <v>Eisten II</v>
      </c>
      <c r="C7" s="9">
        <f>VLOOKUP(A7,'Wettkampf 1'!$B$10:$D$45,3,FALSE)</f>
        <v>309.7</v>
      </c>
      <c r="D7" s="9">
        <f>VLOOKUP($A7,'2'!$B$10:$D$45,3,FALSE)</f>
        <v>299.5</v>
      </c>
      <c r="E7" s="9">
        <f>VLOOKUP($A7,'3'!$B$10:$D$45,3,FALSE)</f>
        <v>307.60000000000002</v>
      </c>
      <c r="F7" s="9">
        <f>VLOOKUP($A7,'4'!$B$10:$D$45,3,FALSE)</f>
        <v>305.5</v>
      </c>
      <c r="G7" s="9">
        <f>VLOOKUP($A7,'5'!$B$10:$D$45,3,FALSE)</f>
        <v>303.60000000000002</v>
      </c>
      <c r="H7" s="9">
        <f>VLOOKUP($A7,'6'!$B$10:$D$45,3,FALSE)</f>
        <v>0</v>
      </c>
      <c r="I7" s="9">
        <f>K7/J7</f>
        <v>305.18</v>
      </c>
      <c r="J7" s="9">
        <f>VLOOKUP(A7,Formelhilfe!$A$9:$H$44,8,FALSE)</f>
        <v>5</v>
      </c>
      <c r="K7" s="10">
        <f>SUM(C7:H7)</f>
        <v>1525.9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 t="e">
        <f>T7/S7</f>
        <v>#DIV/0!</v>
      </c>
      <c r="S7" s="9">
        <f>VLOOKUP(A7,Formelhilfe!$A$9:$O$44,15,FALSE)</f>
        <v>0</v>
      </c>
      <c r="T7" s="10">
        <f>SUM(L7:Q7)</f>
        <v>0</v>
      </c>
      <c r="U7" s="10">
        <f>W7/V7</f>
        <v>305.18</v>
      </c>
      <c r="V7" s="9">
        <f>VLOOKUP(A7,Formelhilfe!$A$9:$P$44,16,FALSE)</f>
        <v>5</v>
      </c>
      <c r="W7" s="11">
        <f>SUM(C7:H7,L7:Q7)</f>
        <v>1525.9</v>
      </c>
    </row>
    <row r="8" spans="1:23" ht="18" customHeight="1" x14ac:dyDescent="0.4">
      <c r="A8" s="185" t="s">
        <v>100</v>
      </c>
      <c r="B8" s="97" t="str">
        <f>VLOOKUP(A8,'Wettkampf 1'!$B$10:$C$45,2,FALSE)</f>
        <v>Lorup IV</v>
      </c>
      <c r="C8" s="9">
        <f>VLOOKUP(A8,'Wettkampf 1'!$B$10:$D$45,3,FALSE)</f>
        <v>301.60000000000002</v>
      </c>
      <c r="D8" s="9">
        <f>VLOOKUP($A8,'2'!$B$10:$D$45,3,FALSE)</f>
        <v>301.5</v>
      </c>
      <c r="E8" s="9">
        <f>VLOOKUP($A8,'3'!$B$10:$D$45,3,FALSE)</f>
        <v>306.3</v>
      </c>
      <c r="F8" s="9">
        <f>VLOOKUP($A8,'4'!$B$10:$D$45,3,FALSE)</f>
        <v>296.60000000000002</v>
      </c>
      <c r="G8" s="9">
        <f>VLOOKUP($A8,'5'!$B$10:$D$45,3,FALSE)</f>
        <v>301.3</v>
      </c>
      <c r="H8" s="9">
        <f>VLOOKUP($A8,'6'!$B$10:$D$45,3,FALSE)</f>
        <v>0</v>
      </c>
      <c r="I8" s="9">
        <f>K8/J8</f>
        <v>301.45999999999998</v>
      </c>
      <c r="J8" s="9">
        <f>VLOOKUP(A8,Formelhilfe!$A$9:$H$44,8,FALSE)</f>
        <v>5</v>
      </c>
      <c r="K8" s="10">
        <f>SUM(C8:H8)</f>
        <v>1507.3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 t="e">
        <f>T8/S8</f>
        <v>#DIV/0!</v>
      </c>
      <c r="S8" s="9">
        <f>VLOOKUP(A8,Formelhilfe!$A$9:$O$44,15,FALSE)</f>
        <v>0</v>
      </c>
      <c r="T8" s="10">
        <f>SUM(L8:Q8)</f>
        <v>0</v>
      </c>
      <c r="U8" s="10">
        <f>W8/V8</f>
        <v>301.45999999999998</v>
      </c>
      <c r="V8" s="9">
        <f>VLOOKUP(A8,Formelhilfe!$A$9:$P$44,16,FALSE)</f>
        <v>5</v>
      </c>
      <c r="W8" s="11">
        <f>SUM(C8:H8,L8:Q8)</f>
        <v>1507.3</v>
      </c>
    </row>
    <row r="9" spans="1:23" ht="18" customHeight="1" x14ac:dyDescent="0.4">
      <c r="A9" s="185" t="s">
        <v>106</v>
      </c>
      <c r="B9" s="97" t="str">
        <f>VLOOKUP(A9,'Wettkampf 1'!$B$10:$C$45,2,FALSE)</f>
        <v>Lahn V</v>
      </c>
      <c r="C9" s="9">
        <f>VLOOKUP(A9,'Wettkampf 1'!$B$10:$D$45,3,FALSE)</f>
        <v>295.7</v>
      </c>
      <c r="D9" s="9">
        <f>VLOOKUP($A9,'2'!$B$10:$D$45,3,FALSE)</f>
        <v>300.2</v>
      </c>
      <c r="E9" s="9">
        <f>VLOOKUP($A9,'3'!$B$10:$D$45,3,FALSE)</f>
        <v>287.5</v>
      </c>
      <c r="F9" s="9">
        <f>VLOOKUP($A9,'4'!$B$10:$D$45,3,FALSE)</f>
        <v>301.2</v>
      </c>
      <c r="G9" s="9">
        <f>VLOOKUP($A9,'5'!$B$10:$D$45,3,FALSE)</f>
        <v>295.89999999999998</v>
      </c>
      <c r="H9" s="9">
        <f>VLOOKUP($A9,'6'!$B$10:$D$45,3,FALSE)</f>
        <v>0</v>
      </c>
      <c r="I9" s="9">
        <f>K9/J9</f>
        <v>296.10000000000002</v>
      </c>
      <c r="J9" s="9">
        <f>VLOOKUP(A9,Formelhilfe!$A$9:$H$44,8,FALSE)</f>
        <v>5</v>
      </c>
      <c r="K9" s="10">
        <f>SUM(C9:H9)</f>
        <v>1480.5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 t="e">
        <f>T9/S9</f>
        <v>#DIV/0!</v>
      </c>
      <c r="S9" s="9">
        <f>VLOOKUP(A9,Formelhilfe!$A$9:$O$44,15,FALSE)</f>
        <v>0</v>
      </c>
      <c r="T9" s="10">
        <f>SUM(L9:Q9)</f>
        <v>0</v>
      </c>
      <c r="U9" s="10">
        <f>W9/V9</f>
        <v>296.10000000000002</v>
      </c>
      <c r="V9" s="9">
        <f>VLOOKUP(A9,Formelhilfe!$A$9:$P$44,16,FALSE)</f>
        <v>5</v>
      </c>
      <c r="W9" s="11">
        <f>SUM(C9:H9,L9:Q9)</f>
        <v>1480.5</v>
      </c>
    </row>
    <row r="10" spans="1:23" ht="18" customHeight="1" x14ac:dyDescent="0.4">
      <c r="A10" s="185" t="s">
        <v>118</v>
      </c>
      <c r="B10" s="97" t="str">
        <f>VLOOKUP(A10,'Wettkampf 1'!$B$10:$C$45,2,FALSE)</f>
        <v>Eisten II</v>
      </c>
      <c r="C10" s="9">
        <f>VLOOKUP(A10,'Wettkampf 1'!$B$10:$D$45,3,FALSE)</f>
        <v>283.7</v>
      </c>
      <c r="D10" s="9">
        <f>VLOOKUP($A10,'2'!$B$10:$D$45,3,FALSE)</f>
        <v>291.89999999999998</v>
      </c>
      <c r="E10" s="9">
        <f>VLOOKUP($A10,'3'!$B$10:$D$45,3,FALSE)</f>
        <v>296.60000000000002</v>
      </c>
      <c r="F10" s="9">
        <f>VLOOKUP($A10,'4'!$B$10:$D$45,3,FALSE)</f>
        <v>293.10000000000002</v>
      </c>
      <c r="G10" s="9">
        <f>VLOOKUP($A10,'5'!$B$10:$D$45,3,FALSE)</f>
        <v>293.7</v>
      </c>
      <c r="H10" s="9">
        <f>VLOOKUP($A10,'6'!$B$10:$D$45,3,FALSE)</f>
        <v>0</v>
      </c>
      <c r="I10" s="9">
        <f>K10/J10</f>
        <v>291.8</v>
      </c>
      <c r="J10" s="9">
        <f>VLOOKUP(A10,Formelhilfe!$A$9:$H$44,8,FALSE)</f>
        <v>5</v>
      </c>
      <c r="K10" s="10">
        <f>SUM(C10:H10)</f>
        <v>1459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 t="e">
        <f>T10/S10</f>
        <v>#DIV/0!</v>
      </c>
      <c r="S10" s="9">
        <f>VLOOKUP(A10,Formelhilfe!$A$9:$O$44,15,FALSE)</f>
        <v>0</v>
      </c>
      <c r="T10" s="10">
        <f>SUM(L10:Q10)</f>
        <v>0</v>
      </c>
      <c r="U10" s="10">
        <f>W10/V10</f>
        <v>291.8</v>
      </c>
      <c r="V10" s="9">
        <f>VLOOKUP(A10,Formelhilfe!$A$9:$P$44,16,FALSE)</f>
        <v>5</v>
      </c>
      <c r="W10" s="11">
        <f>SUM(C10:H10,L10:Q10)</f>
        <v>1459</v>
      </c>
    </row>
    <row r="11" spans="1:23" ht="18" customHeight="1" x14ac:dyDescent="0.4">
      <c r="A11" s="185" t="s">
        <v>103</v>
      </c>
      <c r="B11" s="97" t="str">
        <f>VLOOKUP(A11,'Wettkampf 1'!$B$10:$C$45,2,FALSE)</f>
        <v>Lorup IV</v>
      </c>
      <c r="C11" s="9">
        <f>VLOOKUP(A11,'Wettkampf 1'!$B$10:$D$45,3,FALSE)</f>
        <v>299.3</v>
      </c>
      <c r="D11" s="9">
        <f>VLOOKUP($A11,'2'!$B$10:$D$45,3,FALSE)</f>
        <v>279.79999999999995</v>
      </c>
      <c r="E11" s="9">
        <f>VLOOKUP($A11,'3'!$B$10:$D$45,3,FALSE)</f>
        <v>298.39999999999998</v>
      </c>
      <c r="F11" s="9">
        <f>VLOOKUP($A11,'4'!$B$10:$D$45,3,FALSE)</f>
        <v>303.2</v>
      </c>
      <c r="G11" s="9">
        <f>VLOOKUP($A11,'5'!$B$10:$D$45,3,FALSE)</f>
        <v>276.8</v>
      </c>
      <c r="H11" s="9">
        <f>VLOOKUP($A11,'6'!$B$10:$D$45,3,FALSE)</f>
        <v>0</v>
      </c>
      <c r="I11" s="9">
        <f>K11/J11</f>
        <v>291.49999999999994</v>
      </c>
      <c r="J11" s="9">
        <f>VLOOKUP(A11,Formelhilfe!$A$9:$H$44,8,FALSE)</f>
        <v>5</v>
      </c>
      <c r="K11" s="10">
        <f>SUM(C11:H11)</f>
        <v>1457.4999999999998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 t="e">
        <f>T11/S11</f>
        <v>#DIV/0!</v>
      </c>
      <c r="S11" s="9">
        <f>VLOOKUP(A11,Formelhilfe!$A$9:$O$44,15,FALSE)</f>
        <v>0</v>
      </c>
      <c r="T11" s="10">
        <f>SUM(L11:Q11)</f>
        <v>0</v>
      </c>
      <c r="U11" s="10">
        <f>W11/V11</f>
        <v>291.49999999999994</v>
      </c>
      <c r="V11" s="9">
        <f>VLOOKUP(A11,Formelhilfe!$A$9:$P$44,16,FALSE)</f>
        <v>5</v>
      </c>
      <c r="W11" s="11">
        <f>SUM(C11:H11,L11:Q11)</f>
        <v>1457.4999999999998</v>
      </c>
    </row>
    <row r="12" spans="1:23" ht="18" customHeight="1" x14ac:dyDescent="0.4">
      <c r="A12" s="185" t="s">
        <v>99</v>
      </c>
      <c r="B12" s="97" t="str">
        <f>VLOOKUP(A12,'Wettkampf 1'!$B$10:$C$45,2,FALSE)</f>
        <v>Lorup IV</v>
      </c>
      <c r="C12" s="9">
        <f>VLOOKUP(A12,'Wettkampf 1'!$B$10:$D$45,3,FALSE)</f>
        <v>294.60000000000002</v>
      </c>
      <c r="D12" s="9">
        <f>VLOOKUP($A12,'2'!$B$10:$D$45,3,FALSE)</f>
        <v>292.79999999999995</v>
      </c>
      <c r="E12" s="9">
        <f>VLOOKUP($A12,'3'!$B$10:$D$45,3,FALSE)</f>
        <v>295.2</v>
      </c>
      <c r="F12" s="9">
        <f>VLOOKUP($A12,'4'!$B$10:$D$45,3,FALSE)</f>
        <v>268.7</v>
      </c>
      <c r="G12" s="9">
        <f>VLOOKUP($A12,'5'!$B$10:$D$45,3,FALSE)</f>
        <v>288.39999999999998</v>
      </c>
      <c r="H12" s="9">
        <f>VLOOKUP($A12,'6'!$B$10:$D$45,3,FALSE)</f>
        <v>0</v>
      </c>
      <c r="I12" s="9">
        <f>K12/J12</f>
        <v>287.93999999999994</v>
      </c>
      <c r="J12" s="9">
        <f>VLOOKUP(A12,Formelhilfe!$A$9:$H$44,8,FALSE)</f>
        <v>5</v>
      </c>
      <c r="K12" s="10">
        <f>SUM(C12:H12)</f>
        <v>1439.6999999999998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 t="e">
        <f>T12/S12</f>
        <v>#DIV/0!</v>
      </c>
      <c r="S12" s="9">
        <f>VLOOKUP(A12,Formelhilfe!$A$9:$O$44,15,FALSE)</f>
        <v>0</v>
      </c>
      <c r="T12" s="10">
        <f>SUM(L12:Q12)</f>
        <v>0</v>
      </c>
      <c r="U12" s="10">
        <f>W12/V12</f>
        <v>287.93999999999994</v>
      </c>
      <c r="V12" s="9">
        <f>VLOOKUP(A12,Formelhilfe!$A$9:$P$44,16,FALSE)</f>
        <v>5</v>
      </c>
      <c r="W12" s="11">
        <f>SUM(C12:H12,L12:Q12)</f>
        <v>1439.6999999999998</v>
      </c>
    </row>
    <row r="13" spans="1:23" ht="18" customHeight="1" x14ac:dyDescent="0.4">
      <c r="A13" s="185" t="s">
        <v>108</v>
      </c>
      <c r="B13" s="97" t="str">
        <f>VLOOKUP(A13,'Wettkampf 1'!$B$10:$C$45,2,FALSE)</f>
        <v>Lahn V</v>
      </c>
      <c r="C13" s="9">
        <f>VLOOKUP(A13,'Wettkampf 1'!$B$10:$D$45,3,FALSE)</f>
        <v>276.39999999999998</v>
      </c>
      <c r="D13" s="9">
        <f>VLOOKUP($A13,'2'!$B$10:$D$45,3,FALSE)</f>
        <v>290.39999999999998</v>
      </c>
      <c r="E13" s="9">
        <f>VLOOKUP($A13,'3'!$B$10:$D$45,3,FALSE)</f>
        <v>288.2</v>
      </c>
      <c r="F13" s="9">
        <f>VLOOKUP($A13,'4'!$B$10:$D$45,3,FALSE)</f>
        <v>280.5</v>
      </c>
      <c r="G13" s="9">
        <f>VLOOKUP($A13,'5'!$B$10:$D$45,3,FALSE)</f>
        <v>292.2</v>
      </c>
      <c r="H13" s="9">
        <f>VLOOKUP($A13,'6'!$B$10:$D$45,3,FALSE)</f>
        <v>0</v>
      </c>
      <c r="I13" s="9">
        <f>K13/J13</f>
        <v>285.54000000000002</v>
      </c>
      <c r="J13" s="9">
        <f>VLOOKUP(A13,Formelhilfe!$A$9:$H$44,8,FALSE)</f>
        <v>5</v>
      </c>
      <c r="K13" s="10">
        <f>SUM(C13:H13)</f>
        <v>1427.7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 t="e">
        <f>T13/S13</f>
        <v>#DIV/0!</v>
      </c>
      <c r="S13" s="9">
        <f>VLOOKUP(A13,Formelhilfe!$A$9:$O$44,15,FALSE)</f>
        <v>0</v>
      </c>
      <c r="T13" s="10">
        <f>SUM(L13:Q13)</f>
        <v>0</v>
      </c>
      <c r="U13" s="10">
        <f>W13/V13</f>
        <v>285.54000000000002</v>
      </c>
      <c r="V13" s="9">
        <f>VLOOKUP(A13,Formelhilfe!$A$9:$P$44,16,FALSE)</f>
        <v>5</v>
      </c>
      <c r="W13" s="11">
        <f>SUM(C13:H13,L13:Q13)</f>
        <v>1427.7</v>
      </c>
    </row>
    <row r="14" spans="1:23" ht="18" customHeight="1" x14ac:dyDescent="0.4">
      <c r="A14" s="185" t="s">
        <v>105</v>
      </c>
      <c r="B14" s="97" t="str">
        <f>VLOOKUP(A14,'Wettkampf 1'!$B$10:$C$45,2,FALSE)</f>
        <v>Lahn V</v>
      </c>
      <c r="C14" s="9">
        <f>VLOOKUP(A14,'Wettkampf 1'!$B$10:$D$45,3,FALSE)</f>
        <v>0</v>
      </c>
      <c r="D14" s="9">
        <f>VLOOKUP($A14,'2'!$B$10:$D$45,3,FALSE)</f>
        <v>300.2</v>
      </c>
      <c r="E14" s="9">
        <f>VLOOKUP($A14,'3'!$B$10:$D$45,3,FALSE)</f>
        <v>300.60000000000002</v>
      </c>
      <c r="F14" s="9">
        <f>VLOOKUP($A14,'4'!$B$10:$D$45,3,FALSE)</f>
        <v>302.89999999999998</v>
      </c>
      <c r="G14" s="9">
        <f>VLOOKUP($A14,'5'!$B$10:$D$45,3,FALSE)</f>
        <v>305.8</v>
      </c>
      <c r="H14" s="9">
        <f>VLOOKUP($A14,'6'!$B$10:$D$45,3,FALSE)</f>
        <v>0</v>
      </c>
      <c r="I14" s="9">
        <f>K14/J14</f>
        <v>302.375</v>
      </c>
      <c r="J14" s="9">
        <f>VLOOKUP(A14,Formelhilfe!$A$9:$H$44,8,FALSE)</f>
        <v>4</v>
      </c>
      <c r="K14" s="10">
        <f>SUM(C14:H14)</f>
        <v>1209.5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 t="e">
        <f>T14/S14</f>
        <v>#DIV/0!</v>
      </c>
      <c r="S14" s="9">
        <f>VLOOKUP(A14,Formelhilfe!$A$9:$O$44,15,FALSE)</f>
        <v>0</v>
      </c>
      <c r="T14" s="10">
        <f>SUM(L14:Q14)</f>
        <v>0</v>
      </c>
      <c r="U14" s="10">
        <f>W14/V14</f>
        <v>302.375</v>
      </c>
      <c r="V14" s="9">
        <f>VLOOKUP(A14,Formelhilfe!$A$9:$P$44,16,FALSE)</f>
        <v>4</v>
      </c>
      <c r="W14" s="11">
        <f>SUM(C14:H14,L14:Q14)</f>
        <v>1209.5</v>
      </c>
    </row>
    <row r="15" spans="1:23" ht="18" customHeight="1" x14ac:dyDescent="0.4">
      <c r="A15" s="185" t="s">
        <v>113</v>
      </c>
      <c r="B15" s="97" t="str">
        <f>VLOOKUP(A15,'Wettkampf 1'!$B$10:$C$45,2,FALSE)</f>
        <v>Spahnharrenstätte IV</v>
      </c>
      <c r="C15" s="9">
        <f>VLOOKUP(A15,'Wettkampf 1'!$B$10:$D$45,3,FALSE)</f>
        <v>301.89999999999998</v>
      </c>
      <c r="D15" s="9">
        <f>VLOOKUP($A15,'2'!$B$10:$D$45,3,FALSE)</f>
        <v>298</v>
      </c>
      <c r="E15" s="9">
        <f>VLOOKUP($A15,'3'!$B$10:$D$45,3,FALSE)</f>
        <v>303.2</v>
      </c>
      <c r="F15" s="9">
        <f>VLOOKUP($A15,'4'!$B$10:$D$45,3,FALSE)</f>
        <v>306</v>
      </c>
      <c r="G15" s="9">
        <f>VLOOKUP($A15,'5'!$B$10:$D$45,3,FALSE)</f>
        <v>0</v>
      </c>
      <c r="H15" s="9">
        <f>VLOOKUP($A15,'6'!$B$10:$D$45,3,FALSE)</f>
        <v>0</v>
      </c>
      <c r="I15" s="9">
        <f>K15/J15</f>
        <v>302.27499999999998</v>
      </c>
      <c r="J15" s="9">
        <f>VLOOKUP(A15,Formelhilfe!$A$9:$H$44,8,FALSE)</f>
        <v>4</v>
      </c>
      <c r="K15" s="10">
        <f>SUM(C15:H15)</f>
        <v>1209.0999999999999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 t="e">
        <f>T15/S15</f>
        <v>#DIV/0!</v>
      </c>
      <c r="S15" s="9">
        <f>VLOOKUP(A15,Formelhilfe!$A$9:$O$44,15,FALSE)</f>
        <v>0</v>
      </c>
      <c r="T15" s="10">
        <f>SUM(L15:Q15)</f>
        <v>0</v>
      </c>
      <c r="U15" s="10">
        <f>W15/V15</f>
        <v>302.27499999999998</v>
      </c>
      <c r="V15" s="9">
        <f>VLOOKUP(A15,Formelhilfe!$A$9:$P$44,16,FALSE)</f>
        <v>4</v>
      </c>
      <c r="W15" s="11">
        <f>SUM(C15:H15,L15:Q15)</f>
        <v>1209.0999999999999</v>
      </c>
    </row>
    <row r="16" spans="1:23" ht="18" customHeight="1" x14ac:dyDescent="0.4">
      <c r="A16" s="185" t="s">
        <v>111</v>
      </c>
      <c r="B16" s="97" t="str">
        <f>VLOOKUP(A16,'Wettkampf 1'!$B$10:$C$45,2,FALSE)</f>
        <v>Spahnharrenstätte IV</v>
      </c>
      <c r="C16" s="9">
        <f>VLOOKUP(A16,'Wettkampf 1'!$B$10:$D$45,3,FALSE)</f>
        <v>302.7</v>
      </c>
      <c r="D16" s="9">
        <f>VLOOKUP($A16,'2'!$B$10:$D$45,3,FALSE)</f>
        <v>306.2</v>
      </c>
      <c r="E16" s="9">
        <f>VLOOKUP($A16,'3'!$B$10:$D$45,3,FALSE)</f>
        <v>300.39999999999998</v>
      </c>
      <c r="F16" s="9">
        <f>VLOOKUP($A16,'4'!$B$10:$D$45,3,FALSE)</f>
        <v>0</v>
      </c>
      <c r="G16" s="9">
        <f>VLOOKUP($A16,'5'!$B$10:$D$45,3,FALSE)</f>
        <v>299.10000000000002</v>
      </c>
      <c r="H16" s="9">
        <f>VLOOKUP($A16,'6'!$B$10:$D$45,3,FALSE)</f>
        <v>0</v>
      </c>
      <c r="I16" s="9">
        <f>K16/J16</f>
        <v>302.10000000000002</v>
      </c>
      <c r="J16" s="9">
        <f>VLOOKUP(A16,Formelhilfe!$A$9:$H$44,8,FALSE)</f>
        <v>4</v>
      </c>
      <c r="K16" s="10">
        <f>SUM(C16:H16)</f>
        <v>1208.4000000000001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 t="e">
        <f>T16/S16</f>
        <v>#DIV/0!</v>
      </c>
      <c r="S16" s="9">
        <f>VLOOKUP(A16,Formelhilfe!$A$9:$O$44,15,FALSE)</f>
        <v>0</v>
      </c>
      <c r="T16" s="10">
        <f>SUM(L16:Q16)</f>
        <v>0</v>
      </c>
      <c r="U16" s="10">
        <f>W16/V16</f>
        <v>302.10000000000002</v>
      </c>
      <c r="V16" s="9">
        <f>VLOOKUP(A16,Formelhilfe!$A$9:$P$44,16,FALSE)</f>
        <v>4</v>
      </c>
      <c r="W16" s="11">
        <f>SUM(C16:H16,L16:Q16)</f>
        <v>1208.4000000000001</v>
      </c>
    </row>
    <row r="17" spans="1:45" ht="18" customHeight="1" x14ac:dyDescent="0.4">
      <c r="A17" s="185" t="s">
        <v>109</v>
      </c>
      <c r="B17" s="97" t="str">
        <f>VLOOKUP(A17,'Wettkampf 1'!$B$10:$C$45,2,FALSE)</f>
        <v>Lahn V</v>
      </c>
      <c r="C17" s="9">
        <f>VLOOKUP(A17,'Wettkampf 1'!$B$10:$D$45,3,FALSE)</f>
        <v>302.2</v>
      </c>
      <c r="D17" s="9">
        <f>VLOOKUP($A17,'2'!$B$10:$D$45,3,FALSE)</f>
        <v>299.40000000000003</v>
      </c>
      <c r="E17" s="9">
        <f>VLOOKUP($A17,'3'!$B$10:$D$45,3,FALSE)</f>
        <v>0</v>
      </c>
      <c r="F17" s="9">
        <f>VLOOKUP($A17,'4'!$B$10:$D$45,3,FALSE)</f>
        <v>301.3</v>
      </c>
      <c r="G17" s="9">
        <f>VLOOKUP($A17,'5'!$B$10:$D$45,3,FALSE)</f>
        <v>297.5</v>
      </c>
      <c r="H17" s="9">
        <f>VLOOKUP($A17,'6'!$B$10:$D$45,3,FALSE)</f>
        <v>0</v>
      </c>
      <c r="I17" s="9">
        <f>K17/J17</f>
        <v>300.10000000000002</v>
      </c>
      <c r="J17" s="9">
        <f>VLOOKUP(A17,Formelhilfe!$A$9:$H$44,8,FALSE)</f>
        <v>4</v>
      </c>
      <c r="K17" s="10">
        <f>SUM(C17:H17)</f>
        <v>1200.4000000000001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 t="e">
        <f>T17/S17</f>
        <v>#DIV/0!</v>
      </c>
      <c r="S17" s="9">
        <f>VLOOKUP(A17,Formelhilfe!$A$9:$O$44,15,FALSE)</f>
        <v>0</v>
      </c>
      <c r="T17" s="10">
        <f>SUM(L17:Q17)</f>
        <v>0</v>
      </c>
      <c r="U17" s="10">
        <f>W17/V17</f>
        <v>300.10000000000002</v>
      </c>
      <c r="V17" s="9">
        <f>VLOOKUP(A17,Formelhilfe!$A$9:$P$44,16,FALSE)</f>
        <v>4</v>
      </c>
      <c r="W17" s="11">
        <f>SUM(C17:H17,L17:Q17)</f>
        <v>1200.4000000000001</v>
      </c>
    </row>
    <row r="18" spans="1:45" ht="18" customHeight="1" x14ac:dyDescent="0.4">
      <c r="A18" s="185" t="s">
        <v>94</v>
      </c>
      <c r="B18" s="97" t="str">
        <f>VLOOKUP(A18,'Wettkampf 1'!$B$10:$C$45,2,FALSE)</f>
        <v>Esterwegen II</v>
      </c>
      <c r="C18" s="9">
        <f>VLOOKUP(A18,'Wettkampf 1'!$B$10:$D$45,3,FALSE)</f>
        <v>299.8</v>
      </c>
      <c r="D18" s="9">
        <f>VLOOKUP($A18,'2'!$B$10:$D$45,3,FALSE)</f>
        <v>0</v>
      </c>
      <c r="E18" s="9">
        <f>VLOOKUP($A18,'3'!$B$10:$D$45,3,FALSE)</f>
        <v>298.7</v>
      </c>
      <c r="F18" s="9">
        <f>VLOOKUP($A18,'4'!$B$10:$D$45,3,FALSE)</f>
        <v>295.8</v>
      </c>
      <c r="G18" s="9">
        <f>VLOOKUP($A18,'5'!$B$10:$D$45,3,FALSE)</f>
        <v>298.8</v>
      </c>
      <c r="H18" s="9">
        <f>VLOOKUP($A18,'6'!$B$10:$D$45,3,FALSE)</f>
        <v>0</v>
      </c>
      <c r="I18" s="9">
        <f>K18/J18</f>
        <v>298.27499999999998</v>
      </c>
      <c r="J18" s="9">
        <f>VLOOKUP(A18,Formelhilfe!$A$9:$H$44,8,FALSE)</f>
        <v>4</v>
      </c>
      <c r="K18" s="10">
        <f>SUM(C18:H18)</f>
        <v>1193.0999999999999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 t="e">
        <f>T18/S18</f>
        <v>#DIV/0!</v>
      </c>
      <c r="S18" s="9">
        <f>VLOOKUP(A18,Formelhilfe!$A$9:$O$44,15,FALSE)</f>
        <v>0</v>
      </c>
      <c r="T18" s="10">
        <f>SUM(L18:Q18)</f>
        <v>0</v>
      </c>
      <c r="U18" s="10">
        <f>W18/V18</f>
        <v>298.27499999999998</v>
      </c>
      <c r="V18" s="9">
        <f>VLOOKUP(A18,Formelhilfe!$A$9:$P$44,16,FALSE)</f>
        <v>4</v>
      </c>
      <c r="W18" s="11">
        <f>SUM(C18:H18,L18:Q18)</f>
        <v>1193.0999999999999</v>
      </c>
    </row>
    <row r="19" spans="1:45" ht="18" customHeight="1" x14ac:dyDescent="0.4">
      <c r="A19" s="185" t="s">
        <v>104</v>
      </c>
      <c r="B19" s="97" t="str">
        <f>VLOOKUP(A19,'Wettkampf 1'!$B$10:$C$45,2,FALSE)</f>
        <v>Lorup IV</v>
      </c>
      <c r="C19" s="9">
        <f>VLOOKUP(A19,'Wettkampf 1'!$B$10:$D$45,3,FALSE)</f>
        <v>0</v>
      </c>
      <c r="D19" s="9">
        <f>VLOOKUP($A19,'2'!$B$10:$D$45,3,FALSE)</f>
        <v>294.70000000000005</v>
      </c>
      <c r="E19" s="9">
        <f>VLOOKUP($A19,'3'!$B$10:$D$45,3,FALSE)</f>
        <v>294.60000000000002</v>
      </c>
      <c r="F19" s="9">
        <f>VLOOKUP($A19,'4'!$B$10:$D$45,3,FALSE)</f>
        <v>295.2</v>
      </c>
      <c r="G19" s="9">
        <f>VLOOKUP($A19,'5'!$B$10:$D$45,3,FALSE)</f>
        <v>297.3</v>
      </c>
      <c r="H19" s="9">
        <f>VLOOKUP($A19,'6'!$B$10:$D$45,3,FALSE)</f>
        <v>0</v>
      </c>
      <c r="I19" s="9">
        <f>K19/J19</f>
        <v>295.45</v>
      </c>
      <c r="J19" s="9">
        <f>VLOOKUP(A19,Formelhilfe!$A$9:$H$44,8,FALSE)</f>
        <v>4</v>
      </c>
      <c r="K19" s="10">
        <f>SUM(C19:H19)</f>
        <v>1181.8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 t="e">
        <f>T19/S19</f>
        <v>#DIV/0!</v>
      </c>
      <c r="S19" s="9">
        <f>VLOOKUP(A19,Formelhilfe!$A$9:$O$44,15,FALSE)</f>
        <v>0</v>
      </c>
      <c r="T19" s="10">
        <f>SUM(L19:Q19)</f>
        <v>0</v>
      </c>
      <c r="U19" s="10">
        <f>W19/V19</f>
        <v>295.45</v>
      </c>
      <c r="V19" s="9">
        <f>VLOOKUP(A19,Formelhilfe!$A$9:$P$44,16,FALSE)</f>
        <v>4</v>
      </c>
      <c r="W19" s="11">
        <f>SUM(C19:H19,L19:Q19)</f>
        <v>1181.8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85" t="s">
        <v>102</v>
      </c>
      <c r="B20" s="97" t="str">
        <f>VLOOKUP(A20,'Wettkampf 1'!$B$10:$C$45,2,FALSE)</f>
        <v>Lorup IV</v>
      </c>
      <c r="C20" s="9">
        <f>VLOOKUP(A20,'Wettkampf 1'!$B$10:$D$45,3,FALSE)</f>
        <v>281.7</v>
      </c>
      <c r="D20" s="9">
        <f>VLOOKUP($A20,'2'!$B$10:$D$45,3,FALSE)</f>
        <v>0</v>
      </c>
      <c r="E20" s="9">
        <f>VLOOKUP($A20,'3'!$B$10:$D$45,3,FALSE)</f>
        <v>289.60000000000002</v>
      </c>
      <c r="F20" s="9">
        <f>VLOOKUP($A20,'4'!$B$10:$D$45,3,FALSE)</f>
        <v>297.3</v>
      </c>
      <c r="G20" s="9">
        <f>VLOOKUP($A20,'5'!$B$10:$D$45,3,FALSE)</f>
        <v>299.5</v>
      </c>
      <c r="H20" s="9">
        <f>VLOOKUP($A20,'6'!$B$10:$D$45,3,FALSE)</f>
        <v>0</v>
      </c>
      <c r="I20" s="9">
        <f>K20/J20</f>
        <v>292.02499999999998</v>
      </c>
      <c r="J20" s="9">
        <f>VLOOKUP(A20,Formelhilfe!$A$9:$H$44,8,FALSE)</f>
        <v>4</v>
      </c>
      <c r="K20" s="10">
        <f>SUM(C20:H20)</f>
        <v>1168.0999999999999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 t="e">
        <f>T20/S20</f>
        <v>#DIV/0!</v>
      </c>
      <c r="S20" s="9">
        <f>VLOOKUP(A20,Formelhilfe!$A$9:$O$44,15,FALSE)</f>
        <v>0</v>
      </c>
      <c r="T20" s="10">
        <f>SUM(L20:Q20)</f>
        <v>0</v>
      </c>
      <c r="U20" s="10">
        <f>W20/V20</f>
        <v>292.02499999999998</v>
      </c>
      <c r="V20" s="9">
        <f>VLOOKUP(A20,Formelhilfe!$A$9:$P$44,16,FALSE)</f>
        <v>4</v>
      </c>
      <c r="W20" s="11">
        <f>SUM(C20:H20,L20:Q20)</f>
        <v>1168.0999999999999</v>
      </c>
    </row>
    <row r="21" spans="1:45" ht="18" customHeight="1" x14ac:dyDescent="0.4">
      <c r="A21" s="185" t="s">
        <v>120</v>
      </c>
      <c r="B21" s="97" t="str">
        <f>VLOOKUP(A21,'Wettkampf 1'!$B$10:$C$45,2,FALSE)</f>
        <v>Eisten II</v>
      </c>
      <c r="C21" s="9">
        <f>VLOOKUP(A21,'Wettkampf 1'!$B$10:$D$45,3,FALSE)</f>
        <v>292.8</v>
      </c>
      <c r="D21" s="9">
        <f>VLOOKUP($A21,'2'!$B$10:$D$45,3,FALSE)</f>
        <v>284.2</v>
      </c>
      <c r="E21" s="9">
        <f>VLOOKUP($A21,'3'!$B$10:$D$45,3,FALSE)</f>
        <v>302.39999999999998</v>
      </c>
      <c r="F21" s="9">
        <f>VLOOKUP($A21,'4'!$B$10:$D$45,3,FALSE)</f>
        <v>0</v>
      </c>
      <c r="G21" s="9">
        <f>VLOOKUP($A21,'5'!$B$10:$D$45,3,FALSE)</f>
        <v>286.89999999999998</v>
      </c>
      <c r="H21" s="9">
        <f>VLOOKUP($A21,'6'!$B$10:$D$45,3,FALSE)</f>
        <v>0</v>
      </c>
      <c r="I21" s="9">
        <f>K21/J21</f>
        <v>291.57499999999999</v>
      </c>
      <c r="J21" s="9">
        <f>VLOOKUP(A21,Formelhilfe!$A$9:$H$44,8,FALSE)</f>
        <v>4</v>
      </c>
      <c r="K21" s="10">
        <f>SUM(C21:H21)</f>
        <v>1166.3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>T21/S21</f>
        <v>#DIV/0!</v>
      </c>
      <c r="S21" s="9">
        <f>VLOOKUP(A21,Formelhilfe!$A$9:$O$44,15,FALSE)</f>
        <v>0</v>
      </c>
      <c r="T21" s="10">
        <f>SUM(L21:Q21)</f>
        <v>0</v>
      </c>
      <c r="U21" s="10">
        <f>W21/V21</f>
        <v>291.57499999999999</v>
      </c>
      <c r="V21" s="9">
        <f>VLOOKUP(A21,Formelhilfe!$A$9:$P$44,16,FALSE)</f>
        <v>4</v>
      </c>
      <c r="W21" s="11">
        <f>SUM(C21:H21,L21:Q21)</f>
        <v>1166.3</v>
      </c>
    </row>
    <row r="22" spans="1:45" ht="18" customHeight="1" x14ac:dyDescent="0.4">
      <c r="A22" s="185" t="s">
        <v>92</v>
      </c>
      <c r="B22" s="97" t="str">
        <f>VLOOKUP(A22,'Wettkampf 1'!$B$10:$C$45,2,FALSE)</f>
        <v>Esterwegen II</v>
      </c>
      <c r="C22" s="9">
        <f>VLOOKUP(A22,'Wettkampf 1'!$B$10:$D$45,3,FALSE)</f>
        <v>309.3</v>
      </c>
      <c r="D22" s="9">
        <f>VLOOKUP($A22,'2'!$B$10:$D$45,3,FALSE)</f>
        <v>309.89999999999998</v>
      </c>
      <c r="E22" s="9">
        <f>VLOOKUP($A22,'3'!$B$10:$D$45,3,FALSE)</f>
        <v>0</v>
      </c>
      <c r="F22" s="9">
        <f>VLOOKUP($A22,'4'!$B$10:$D$45,3,FALSE)</f>
        <v>307.39999999999998</v>
      </c>
      <c r="G22" s="9">
        <f>VLOOKUP($A22,'5'!$B$10:$D$45,3,FALSE)</f>
        <v>0</v>
      </c>
      <c r="H22" s="9">
        <f>VLOOKUP($A22,'6'!$B$10:$D$45,3,FALSE)</f>
        <v>0</v>
      </c>
      <c r="I22" s="9">
        <f>K22/J22</f>
        <v>308.86666666666667</v>
      </c>
      <c r="J22" s="9">
        <f>VLOOKUP(A22,Formelhilfe!$A$9:$H$44,8,FALSE)</f>
        <v>3</v>
      </c>
      <c r="K22" s="10">
        <f>SUM(C22:H22)</f>
        <v>926.6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>T22/S22</f>
        <v>#DIV/0!</v>
      </c>
      <c r="S22" s="9">
        <f>VLOOKUP(A22,Formelhilfe!$A$9:$O$44,15,FALSE)</f>
        <v>0</v>
      </c>
      <c r="T22" s="10">
        <f>SUM(L22:Q22)</f>
        <v>0</v>
      </c>
      <c r="U22" s="10">
        <f>W22/V22</f>
        <v>308.86666666666667</v>
      </c>
      <c r="V22" s="9">
        <f>VLOOKUP(A22,Formelhilfe!$A$9:$P$44,16,FALSE)</f>
        <v>3</v>
      </c>
      <c r="W22" s="11">
        <f>SUM(C22:H22,L22:Q22)</f>
        <v>926.6</v>
      </c>
    </row>
    <row r="23" spans="1:45" ht="18" customHeight="1" x14ac:dyDescent="0.4">
      <c r="A23" s="185" t="s">
        <v>91</v>
      </c>
      <c r="B23" s="97" t="str">
        <f>VLOOKUP(A23,'Wettkampf 1'!$B$10:$C$45,2,FALSE)</f>
        <v>Esterwegen II</v>
      </c>
      <c r="C23" s="9">
        <f>VLOOKUP(A23,'Wettkampf 1'!$B$10:$D$45,3,FALSE)</f>
        <v>297.39999999999998</v>
      </c>
      <c r="D23" s="9">
        <f>VLOOKUP($A23,'2'!$B$10:$D$45,3,FALSE)</f>
        <v>298.39999999999998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305.10000000000002</v>
      </c>
      <c r="H23" s="9">
        <f>VLOOKUP($A23,'6'!$B$10:$D$45,3,FALSE)</f>
        <v>0</v>
      </c>
      <c r="I23" s="9">
        <f>K23/J23</f>
        <v>300.3</v>
      </c>
      <c r="J23" s="9">
        <f>VLOOKUP(A23,Formelhilfe!$A$9:$H$44,8,FALSE)</f>
        <v>3</v>
      </c>
      <c r="K23" s="10">
        <f>SUM(C23:H23)</f>
        <v>900.9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>
        <f>W23/V23</f>
        <v>300.3</v>
      </c>
      <c r="V23" s="9">
        <f>VLOOKUP(A23,Formelhilfe!$A$9:$P$44,16,FALSE)</f>
        <v>3</v>
      </c>
      <c r="W23" s="11">
        <f>SUM(C23:H23,L23:Q23)</f>
        <v>900.9</v>
      </c>
    </row>
    <row r="24" spans="1:45" ht="18" customHeight="1" x14ac:dyDescent="0.4">
      <c r="A24" s="185" t="s">
        <v>121</v>
      </c>
      <c r="B24" s="97" t="str">
        <f>VLOOKUP(A24,'Wettkampf 1'!$B$10:$C$45,2,FALSE)</f>
        <v>Eisten II</v>
      </c>
      <c r="C24" s="9">
        <f>VLOOKUP(A24,'Wettkampf 1'!$B$10:$D$45,3,FALSE)</f>
        <v>298.89999999999998</v>
      </c>
      <c r="D24" s="9">
        <f>VLOOKUP($A24,'2'!$B$10:$D$45,3,FALSE)</f>
        <v>300.89999999999998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298.89999999999998</v>
      </c>
      <c r="H24" s="9">
        <f>VLOOKUP($A24,'6'!$B$10:$D$45,3,FALSE)</f>
        <v>0</v>
      </c>
      <c r="I24" s="9">
        <f>K24/J24</f>
        <v>299.56666666666666</v>
      </c>
      <c r="J24" s="9">
        <f>VLOOKUP(A24,Formelhilfe!$A$9:$H$44,8,FALSE)</f>
        <v>3</v>
      </c>
      <c r="K24" s="10">
        <f>SUM(C24:H24)</f>
        <v>898.69999999999993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>
        <f>W24/V24</f>
        <v>299.56666666666666</v>
      </c>
      <c r="V24" s="9">
        <f>VLOOKUP(A24,Formelhilfe!$A$9:$P$44,16,FALSE)</f>
        <v>3</v>
      </c>
      <c r="W24" s="11">
        <f>SUM(C24:H24,L24:Q24)</f>
        <v>898.69999999999993</v>
      </c>
    </row>
    <row r="25" spans="1:45" ht="18" customHeight="1" x14ac:dyDescent="0.4">
      <c r="A25" s="185" t="s">
        <v>119</v>
      </c>
      <c r="B25" s="97" t="str">
        <f>VLOOKUP(A25,'Wettkampf 1'!$B$10:$C$45,2,FALSE)</f>
        <v>Eisten II</v>
      </c>
      <c r="C25" s="9">
        <f>VLOOKUP(A25,'Wettkampf 1'!$B$10:$D$45,3,FALSE)</f>
        <v>297.2</v>
      </c>
      <c r="D25" s="9">
        <f>VLOOKUP($A25,'2'!$B$10:$D$45,3,FALSE)</f>
        <v>299.39999999999998</v>
      </c>
      <c r="E25" s="9">
        <f>VLOOKUP($A25,'3'!$B$10:$D$45,3,FALSE)</f>
        <v>0</v>
      </c>
      <c r="F25" s="9">
        <f>VLOOKUP($A25,'4'!$B$10:$D$45,3,FALSE)</f>
        <v>286.39999999999998</v>
      </c>
      <c r="G25" s="9">
        <f>VLOOKUP($A25,'5'!$B$10:$D$45,3,FALSE)</f>
        <v>0</v>
      </c>
      <c r="H25" s="9">
        <f>VLOOKUP($A25,'6'!$B$10:$D$45,3,FALSE)</f>
        <v>0</v>
      </c>
      <c r="I25" s="9">
        <f>K25/J25</f>
        <v>294.33333333333331</v>
      </c>
      <c r="J25" s="9">
        <f>VLOOKUP(A25,Formelhilfe!$A$9:$H$44,8,FALSE)</f>
        <v>3</v>
      </c>
      <c r="K25" s="10">
        <f>SUM(C25:H25)</f>
        <v>882.99999999999989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>
        <f>W25/V25</f>
        <v>294.33333333333331</v>
      </c>
      <c r="V25" s="9">
        <f>VLOOKUP(A25,Formelhilfe!$A$9:$P$44,16,FALSE)</f>
        <v>3</v>
      </c>
      <c r="W25" s="11">
        <f>SUM(C25:H25,L25:Q25)</f>
        <v>882.99999999999989</v>
      </c>
    </row>
    <row r="26" spans="1:45" ht="18" customHeight="1" x14ac:dyDescent="0.4">
      <c r="A26" s="185" t="s">
        <v>122</v>
      </c>
      <c r="B26" s="97" t="str">
        <f>VLOOKUP(A26,'Wettkampf 1'!$B$10:$C$45,2,FALSE)</f>
        <v>Eisten II</v>
      </c>
      <c r="C26" s="9">
        <f>VLOOKUP(A26,'Wettkampf 1'!$B$10:$D$45,3,FALSE)</f>
        <v>279.5</v>
      </c>
      <c r="D26" s="9">
        <f>VLOOKUP($A26,'2'!$B$10:$D$45,3,FALSE)</f>
        <v>290.39999999999998</v>
      </c>
      <c r="E26" s="9">
        <f>VLOOKUP($A26,'3'!$B$10:$D$45,3,FALSE)</f>
        <v>289.89999999999998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K26/J26</f>
        <v>286.59999999999997</v>
      </c>
      <c r="J26" s="9">
        <f>VLOOKUP(A26,Formelhilfe!$A$9:$H$44,8,FALSE)</f>
        <v>3</v>
      </c>
      <c r="K26" s="10">
        <f>SUM(C26:H26)</f>
        <v>859.8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>
        <f>W26/V26</f>
        <v>286.59999999999997</v>
      </c>
      <c r="V26" s="9">
        <f>VLOOKUP(A26,Formelhilfe!$A$9:$P$44,16,FALSE)</f>
        <v>3</v>
      </c>
      <c r="W26" s="11">
        <f>SUM(C26:H26,L26:Q26)</f>
        <v>859.8</v>
      </c>
    </row>
    <row r="27" spans="1:45" ht="18" customHeight="1" x14ac:dyDescent="0.4">
      <c r="A27" s="185" t="s">
        <v>115</v>
      </c>
      <c r="B27" s="97" t="str">
        <f>VLOOKUP(A27,'Wettkampf 1'!$B$10:$C$45,2,FALSE)</f>
        <v>Spahnharrenstätte IV</v>
      </c>
      <c r="C27" s="9">
        <f>VLOOKUP(A27,'Wettkampf 1'!$B$10:$D$45,3,FALSE)</f>
        <v>262.8</v>
      </c>
      <c r="D27" s="9">
        <f>VLOOKUP($A27,'2'!$B$10:$D$45,3,FALSE)</f>
        <v>0</v>
      </c>
      <c r="E27" s="9">
        <f>VLOOKUP($A27,'3'!$B$10:$D$45,3,FALSE)</f>
        <v>290.5</v>
      </c>
      <c r="F27" s="9">
        <f>VLOOKUP($A27,'4'!$B$10:$D$45,3,FALSE)</f>
        <v>292.2</v>
      </c>
      <c r="G27" s="9">
        <f>VLOOKUP($A27,'5'!$B$10:$D$45,3,FALSE)</f>
        <v>0</v>
      </c>
      <c r="H27" s="9">
        <f>VLOOKUP($A27,'6'!$B$10:$D$45,3,FALSE)</f>
        <v>0</v>
      </c>
      <c r="I27" s="9">
        <f>K27/J27</f>
        <v>281.83333333333331</v>
      </c>
      <c r="J27" s="9">
        <f>VLOOKUP(A27,Formelhilfe!$A$9:$H$44,8,FALSE)</f>
        <v>3</v>
      </c>
      <c r="K27" s="10">
        <f>SUM(C27:H27)</f>
        <v>845.5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>
        <f>W27/V27</f>
        <v>281.83333333333331</v>
      </c>
      <c r="V27" s="9">
        <f>VLOOKUP(A27,Formelhilfe!$A$9:$P$44,16,FALSE)</f>
        <v>3</v>
      </c>
      <c r="W27" s="11">
        <f>SUM(C27:H27,L27:Q27)</f>
        <v>845.5</v>
      </c>
    </row>
    <row r="28" spans="1:45" ht="21" x14ac:dyDescent="0.4">
      <c r="A28" s="185" t="s">
        <v>116</v>
      </c>
      <c r="B28" s="97" t="str">
        <f>VLOOKUP(A28,'Wettkampf 1'!$B$10:$C$45,2,FALSE)</f>
        <v>Spahnharrenstätte IV</v>
      </c>
      <c r="C28" s="9">
        <f>VLOOKUP(A28,'Wettkampf 1'!$B$10:$D$45,3,FALSE)</f>
        <v>0</v>
      </c>
      <c r="D28" s="9">
        <f>VLOOKUP($A28,'2'!$B$10:$D$45,3,FALSE)</f>
        <v>301.29999999999995</v>
      </c>
      <c r="E28" s="9">
        <f>VLOOKUP($A28,'3'!$B$10:$D$45,3,FALSE)</f>
        <v>244.8</v>
      </c>
      <c r="F28" s="9">
        <f>VLOOKUP($A28,'4'!$B$10:$D$45,3,FALSE)</f>
        <v>0</v>
      </c>
      <c r="G28" s="9">
        <f>VLOOKUP($A28,'5'!$B$10:$D$45,3,FALSE)</f>
        <v>290.5</v>
      </c>
      <c r="H28" s="9">
        <f>VLOOKUP($A28,'6'!$B$10:$D$45,3,FALSE)</f>
        <v>0</v>
      </c>
      <c r="I28" s="9">
        <f>K28/J28</f>
        <v>278.86666666666662</v>
      </c>
      <c r="J28" s="9">
        <f>VLOOKUP(A28,Formelhilfe!$A$9:$H$44,8,FALSE)</f>
        <v>3</v>
      </c>
      <c r="K28" s="10">
        <f>SUM(C28:H28)</f>
        <v>836.59999999999991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>
        <f>W28/V28</f>
        <v>278.86666666666662</v>
      </c>
      <c r="V28" s="9">
        <f>VLOOKUP(A28,Formelhilfe!$A$9:$P$44,16,FALSE)</f>
        <v>3</v>
      </c>
      <c r="W28" s="11">
        <f>SUM(C28:H28,L28:Q28)</f>
        <v>836.59999999999991</v>
      </c>
    </row>
    <row r="29" spans="1:45" ht="21" x14ac:dyDescent="0.4">
      <c r="A29" s="185" t="s">
        <v>114</v>
      </c>
      <c r="B29" s="97" t="str">
        <f>VLOOKUP(A29,'Wettkampf 1'!$B$10:$C$45,2,FALSE)</f>
        <v>Spahnharrenstätte IV</v>
      </c>
      <c r="C29" s="9">
        <f>VLOOKUP(A29,'Wettkampf 1'!$B$10:$D$45,3,FALSE)</f>
        <v>292.10000000000002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295.3</v>
      </c>
      <c r="H29" s="9">
        <f>VLOOKUP($A29,'6'!$B$10:$D$45,3,FALSE)</f>
        <v>0</v>
      </c>
      <c r="I29" s="9">
        <f>K29/J29</f>
        <v>293.70000000000005</v>
      </c>
      <c r="J29" s="9">
        <f>VLOOKUP(A29,Formelhilfe!$A$9:$H$44,8,FALSE)</f>
        <v>2</v>
      </c>
      <c r="K29" s="10">
        <f>SUM(C29:H29)</f>
        <v>587.40000000000009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>
        <f>W29/V29</f>
        <v>293.70000000000005</v>
      </c>
      <c r="V29" s="9">
        <f>VLOOKUP(A29,Formelhilfe!$A$9:$P$44,16,FALSE)</f>
        <v>2</v>
      </c>
      <c r="W29" s="11">
        <f>SUM(C29:H29,L29:Q29)</f>
        <v>587.40000000000009</v>
      </c>
    </row>
    <row r="30" spans="1:45" ht="21" x14ac:dyDescent="0.4">
      <c r="A30" s="185" t="s">
        <v>95</v>
      </c>
      <c r="B30" s="97" t="str">
        <f>VLOOKUP(A30,'Wettkampf 1'!$B$10:$C$45,2,FALSE)</f>
        <v>Esterwegen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300.60000000000002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K30/J30</f>
        <v>300.60000000000002</v>
      </c>
      <c r="J30" s="9">
        <f>VLOOKUP(A30,Formelhilfe!$A$9:$H$44,8,FALSE)</f>
        <v>1</v>
      </c>
      <c r="K30" s="10">
        <f>SUM(C30:H30)</f>
        <v>300.60000000000002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>
        <f>W30/V30</f>
        <v>300.60000000000002</v>
      </c>
      <c r="V30" s="9">
        <f>VLOOKUP(A30,Formelhilfe!$A$9:$P$44,16,FALSE)</f>
        <v>1</v>
      </c>
      <c r="W30" s="11">
        <f>SUM(C30:H30,L30:Q30)</f>
        <v>300.60000000000002</v>
      </c>
    </row>
    <row r="31" spans="1:45" ht="21" x14ac:dyDescent="0.4">
      <c r="A31" s="185" t="s">
        <v>96</v>
      </c>
      <c r="B31" s="97" t="str">
        <f>VLOOKUP(A31,'Wettkampf 1'!$B$10:$C$45,2,FALSE)</f>
        <v>Esterwegen II</v>
      </c>
      <c r="C31" s="9">
        <f>VLOOKUP(A31,'Wettkampf 1'!$B$10:$D$45,3,FALSE)</f>
        <v>299.8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K31/J31</f>
        <v>299.8</v>
      </c>
      <c r="J31" s="9">
        <f>VLOOKUP(A31,Formelhilfe!$A$9:$H$44,8,FALSE)</f>
        <v>1</v>
      </c>
      <c r="K31" s="10">
        <f>SUM(C31:H31)</f>
        <v>299.8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>
        <f>W31/V31</f>
        <v>299.8</v>
      </c>
      <c r="V31" s="9">
        <f>VLOOKUP(A31,Formelhilfe!$A$9:$P$44,16,FALSE)</f>
        <v>1</v>
      </c>
      <c r="W31" s="11">
        <f>SUM(C31:H31,L31:Q31)</f>
        <v>299.8</v>
      </c>
    </row>
    <row r="32" spans="1:45" ht="21" x14ac:dyDescent="0.4">
      <c r="A32" s="185" t="s">
        <v>97</v>
      </c>
      <c r="B32" s="97" t="str">
        <f>VLOOKUP(A32,'Wettkampf 1'!$B$10:$C$45,2,FALSE)</f>
        <v>Esterwegen II</v>
      </c>
      <c r="C32" s="9">
        <f>VLOOKUP(A32,'Wettkampf 1'!$B$10:$D$45,3,FALSE)</f>
        <v>294.89999999999998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K32/J32</f>
        <v>294.89999999999998</v>
      </c>
      <c r="J32" s="9">
        <f>VLOOKUP(A32,Formelhilfe!$A$9:$H$44,8,FALSE)</f>
        <v>1</v>
      </c>
      <c r="K32" s="10">
        <f>SUM(C32:H32)</f>
        <v>294.89999999999998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>
        <f>W32/V32</f>
        <v>294.89999999999998</v>
      </c>
      <c r="V32" s="9">
        <f>VLOOKUP(A32,Formelhilfe!$A$9:$P$44,16,FALSE)</f>
        <v>1</v>
      </c>
      <c r="W32" s="11">
        <f>SUM(C32:H32,L32:Q32)</f>
        <v>294.89999999999998</v>
      </c>
    </row>
    <row r="33" spans="1:23" ht="21" x14ac:dyDescent="0.4">
      <c r="A33" s="185" t="s">
        <v>72</v>
      </c>
      <c r="B33" s="97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85" t="s">
        <v>73</v>
      </c>
      <c r="B34" s="97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85" t="s">
        <v>74</v>
      </c>
      <c r="B35" s="97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85" t="s">
        <v>75</v>
      </c>
      <c r="B36" s="97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85" t="s">
        <v>76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28</v>
      </c>
    </row>
    <row r="2" spans="1:21" x14ac:dyDescent="0.3">
      <c r="A2" s="13" t="str">
        <f>'Wettkampf 1'!B2</f>
        <v>Esterwegen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 t="shared" ref="O2:O7" si="1">I2+J2+K2+L2+M2+N2</f>
        <v>0</v>
      </c>
      <c r="P2" s="13">
        <f t="shared" ref="P2:P7" si="2">O2+H2</f>
        <v>5</v>
      </c>
      <c r="S2" s="13" t="s">
        <v>18</v>
      </c>
      <c r="T2" s="13" t="s">
        <v>14</v>
      </c>
      <c r="U2" s="13" t="s">
        <v>62</v>
      </c>
    </row>
    <row r="3" spans="1:21" x14ac:dyDescent="0.3">
      <c r="A3" s="13" t="str">
        <f>'Wettkampf 1'!B3</f>
        <v>Spahnharrenstätte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si="1"/>
        <v>0</v>
      </c>
      <c r="P3" s="13">
        <f t="shared" si="2"/>
        <v>5</v>
      </c>
      <c r="S3" s="13" t="s">
        <v>19</v>
      </c>
      <c r="T3" s="13" t="s">
        <v>26</v>
      </c>
      <c r="U3" s="13" t="s">
        <v>63</v>
      </c>
    </row>
    <row r="4" spans="1:21" x14ac:dyDescent="0.3">
      <c r="A4" s="13" t="str">
        <f>'Wettkampf 1'!B4</f>
        <v>Eisten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20</v>
      </c>
      <c r="T4" s="13" t="s">
        <v>16</v>
      </c>
      <c r="U4" s="13" t="s">
        <v>64</v>
      </c>
    </row>
    <row r="5" spans="1:21" x14ac:dyDescent="0.3">
      <c r="A5" s="13" t="str">
        <f>'Wettkampf 1'!B5</f>
        <v>Lahn 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21</v>
      </c>
      <c r="T5" s="13" t="s">
        <v>68</v>
      </c>
      <c r="U5" s="13" t="s">
        <v>65</v>
      </c>
    </row>
    <row r="6" spans="1:21" x14ac:dyDescent="0.3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22</v>
      </c>
      <c r="T6" s="13" t="s">
        <v>69</v>
      </c>
      <c r="U6" s="13" t="s">
        <v>66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23</v>
      </c>
      <c r="T7" s="13" t="s">
        <v>70</v>
      </c>
      <c r="U7" s="13" t="s">
        <v>67</v>
      </c>
    </row>
    <row r="8" spans="1:21" x14ac:dyDescent="0.3">
      <c r="S8" s="13" t="s">
        <v>24</v>
      </c>
      <c r="T8" s="13" t="s">
        <v>77</v>
      </c>
    </row>
    <row r="9" spans="1:21" ht="15.6" x14ac:dyDescent="0.3">
      <c r="A9" s="185" t="s">
        <v>91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1</v>
      </c>
      <c r="G9" s="13">
        <f>IF('6'!$D10&gt;0,1,0)</f>
        <v>0</v>
      </c>
      <c r="H9" s="13">
        <f>B9+C9+D9+E9+F9+G9</f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>I9+J9+K9+L9+M9+N9</f>
        <v>0</v>
      </c>
      <c r="P9" s="13">
        <f>O9+H9</f>
        <v>3</v>
      </c>
      <c r="S9" s="13" t="s">
        <v>25</v>
      </c>
    </row>
    <row r="10" spans="1:21" ht="15.6" x14ac:dyDescent="0.3">
      <c r="A10" s="185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1</v>
      </c>
      <c r="F10" s="13">
        <f>IF('5'!$D11&gt;0,1,0)</f>
        <v>0</v>
      </c>
      <c r="G10" s="13">
        <f>IF('6'!$D11&gt;0,1,0)</f>
        <v>0</v>
      </c>
      <c r="H10" s="13">
        <f t="shared" ref="H10:H38" si="3">B10+C10+D10+E10+F10+G10</f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0</v>
      </c>
      <c r="P10" s="13">
        <f t="shared" ref="P10:P38" si="5">O10+H10</f>
        <v>3</v>
      </c>
      <c r="S10" s="13" t="s">
        <v>27</v>
      </c>
    </row>
    <row r="11" spans="1:21" ht="15.6" x14ac:dyDescent="0.3">
      <c r="A11" s="185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4"/>
        <v>0</v>
      </c>
      <c r="P11" s="13">
        <f t="shared" si="5"/>
        <v>5</v>
      </c>
    </row>
    <row r="12" spans="1:21" ht="15.6" x14ac:dyDescent="0.3">
      <c r="A12" s="185" t="s">
        <v>94</v>
      </c>
      <c r="B12" s="13">
        <f>IF('Wettkampf 1'!D13&gt;0,1,0)</f>
        <v>1</v>
      </c>
      <c r="C12" s="13">
        <f>IF('2'!$D13&gt;0,1,0)</f>
        <v>0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3"/>
        <v>4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4</v>
      </c>
    </row>
    <row r="13" spans="1:21" ht="15.6" x14ac:dyDescent="0.3">
      <c r="A13" s="185" t="s">
        <v>95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1</v>
      </c>
    </row>
    <row r="14" spans="1:21" ht="15.6" x14ac:dyDescent="0.3">
      <c r="A14" s="185" t="s">
        <v>96</v>
      </c>
      <c r="B14" s="13">
        <f>IF('Wettkampf 1'!D15&gt;0,1,0)</f>
        <v>1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1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1</v>
      </c>
    </row>
    <row r="15" spans="1:21" ht="15.6" x14ac:dyDescent="0.3">
      <c r="A15" s="185" t="s">
        <v>97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3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0</v>
      </c>
      <c r="P15" s="13">
        <f t="shared" si="5"/>
        <v>1</v>
      </c>
    </row>
    <row r="16" spans="1:21" ht="15.6" x14ac:dyDescent="0.3">
      <c r="A16" s="185" t="s">
        <v>111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1</v>
      </c>
      <c r="G16" s="13">
        <f>IF('6'!$D17&gt;0,1,0)</f>
        <v>0</v>
      </c>
      <c r="H16" s="13">
        <f t="shared" si="3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4"/>
        <v>0</v>
      </c>
      <c r="P16" s="13">
        <f t="shared" si="5"/>
        <v>4</v>
      </c>
    </row>
    <row r="17" spans="1:16" ht="15.6" x14ac:dyDescent="0.3">
      <c r="A17" s="185" t="s">
        <v>112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4"/>
        <v>0</v>
      </c>
      <c r="P17" s="13">
        <f t="shared" si="5"/>
        <v>5</v>
      </c>
    </row>
    <row r="18" spans="1:16" ht="15.6" x14ac:dyDescent="0.3">
      <c r="A18" s="185" t="s">
        <v>113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3"/>
        <v>4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4</v>
      </c>
    </row>
    <row r="19" spans="1:16" ht="15.6" x14ac:dyDescent="0.3">
      <c r="A19" s="185" t="s">
        <v>114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1</v>
      </c>
      <c r="G19" s="13">
        <f>IF('6'!$D20&gt;0,1,0)</f>
        <v>0</v>
      </c>
      <c r="H19" s="13">
        <f t="shared" si="3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2</v>
      </c>
    </row>
    <row r="20" spans="1:16" ht="15.6" x14ac:dyDescent="0.3">
      <c r="A20" s="185" t="s">
        <v>115</v>
      </c>
      <c r="B20" s="13">
        <f>IF('Wettkampf 1'!D21&gt;0,1,0)</f>
        <v>1</v>
      </c>
      <c r="C20" s="13">
        <f>IF('2'!$D21&gt;0,1,0)</f>
        <v>0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3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3</v>
      </c>
    </row>
    <row r="21" spans="1:16" ht="15.6" x14ac:dyDescent="0.3">
      <c r="A21" s="185" t="s">
        <v>116</v>
      </c>
      <c r="B21" s="13">
        <f>IF('Wettkampf 1'!D22&gt;0,1,0)</f>
        <v>0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1</v>
      </c>
      <c r="G21" s="13">
        <f>IF('6'!$D22&gt;0,1,0)</f>
        <v>0</v>
      </c>
      <c r="H21" s="13">
        <f t="shared" si="3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4"/>
        <v>0</v>
      </c>
      <c r="P21" s="13">
        <f t="shared" si="5"/>
        <v>3</v>
      </c>
    </row>
    <row r="22" spans="1:16" ht="15.6" x14ac:dyDescent="0.3">
      <c r="A22" s="185" t="s">
        <v>117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4"/>
        <v>0</v>
      </c>
      <c r="P22" s="13">
        <f t="shared" si="5"/>
        <v>5</v>
      </c>
    </row>
    <row r="23" spans="1:16" ht="15.6" x14ac:dyDescent="0.3">
      <c r="A23" s="185" t="s">
        <v>118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4"/>
        <v>0</v>
      </c>
      <c r="P23" s="13">
        <f t="shared" si="5"/>
        <v>5</v>
      </c>
    </row>
    <row r="24" spans="1:16" ht="15.6" x14ac:dyDescent="0.3">
      <c r="A24" s="185" t="s">
        <v>119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3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0</v>
      </c>
      <c r="P24" s="13">
        <f t="shared" si="5"/>
        <v>3</v>
      </c>
    </row>
    <row r="25" spans="1:16" ht="15.6" x14ac:dyDescent="0.3">
      <c r="A25" s="185" t="s">
        <v>120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1</v>
      </c>
      <c r="G25" s="13">
        <f>IF('6'!$D26&gt;0,1,0)</f>
        <v>0</v>
      </c>
      <c r="H25" s="13">
        <f t="shared" si="3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4</v>
      </c>
    </row>
    <row r="26" spans="1:16" ht="15.6" x14ac:dyDescent="0.3">
      <c r="A26" s="185" t="s">
        <v>122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3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3</v>
      </c>
    </row>
    <row r="27" spans="1:16" ht="15.6" x14ac:dyDescent="0.3">
      <c r="A27" s="185" t="s">
        <v>121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1</v>
      </c>
      <c r="G27" s="13">
        <f>IF('6'!$D28&gt;0,1,0)</f>
        <v>0</v>
      </c>
      <c r="H27" s="13">
        <f t="shared" si="3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0</v>
      </c>
      <c r="P27" s="13">
        <f t="shared" si="5"/>
        <v>3</v>
      </c>
    </row>
    <row r="28" spans="1:16" ht="15.6" x14ac:dyDescent="0.3">
      <c r="A28" s="185" t="s">
        <v>106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0</v>
      </c>
      <c r="P28" s="13">
        <f t="shared" si="5"/>
        <v>5</v>
      </c>
    </row>
    <row r="29" spans="1:16" ht="15.6" x14ac:dyDescent="0.3">
      <c r="A29" s="185" t="s">
        <v>107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5</v>
      </c>
    </row>
    <row r="30" spans="1:16" ht="15.6" x14ac:dyDescent="0.3">
      <c r="A30" s="185" t="s">
        <v>108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4"/>
        <v>0</v>
      </c>
      <c r="P30" s="13">
        <f t="shared" si="5"/>
        <v>5</v>
      </c>
    </row>
    <row r="31" spans="1:16" ht="15.6" x14ac:dyDescent="0.3">
      <c r="A31" s="185" t="s">
        <v>109</v>
      </c>
      <c r="B31" s="13">
        <f>IF('Wettkampf 1'!D32&gt;0,1,0)</f>
        <v>1</v>
      </c>
      <c r="C31" s="13">
        <f>IF('2'!$D32&gt;0,1,0)</f>
        <v>1</v>
      </c>
      <c r="D31" s="13">
        <f>IF('3'!$D32&gt;0,1,0)</f>
        <v>0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3"/>
        <v>4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4</v>
      </c>
    </row>
    <row r="32" spans="1:16" ht="15.6" x14ac:dyDescent="0.3">
      <c r="A32" s="185" t="s">
        <v>110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3"/>
        <v>5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5</v>
      </c>
    </row>
    <row r="33" spans="1:16" ht="15.6" x14ac:dyDescent="0.3">
      <c r="A33" s="185" t="s">
        <v>105</v>
      </c>
      <c r="B33" s="13">
        <f>IF('Wettkampf 1'!D34&gt;0,1,0)</f>
        <v>0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4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4</v>
      </c>
    </row>
    <row r="34" spans="1:16" ht="15.6" x14ac:dyDescent="0.3">
      <c r="A34" s="185" t="s">
        <v>100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5</v>
      </c>
    </row>
    <row r="35" spans="1:16" ht="15.6" x14ac:dyDescent="0.3">
      <c r="A35" s="185" t="s">
        <v>101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5</v>
      </c>
    </row>
    <row r="36" spans="1:16" ht="15.6" x14ac:dyDescent="0.3">
      <c r="A36" s="185" t="s">
        <v>102</v>
      </c>
      <c r="B36" s="13">
        <f>IF('Wettkampf 1'!D37&gt;0,1,0)</f>
        <v>1</v>
      </c>
      <c r="C36" s="13">
        <f>IF('2'!$D37&gt;0,1,0)</f>
        <v>0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3"/>
        <v>4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4</v>
      </c>
    </row>
    <row r="37" spans="1:16" ht="15.6" x14ac:dyDescent="0.3">
      <c r="A37" s="185" t="s">
        <v>103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3"/>
        <v>5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5</v>
      </c>
    </row>
    <row r="38" spans="1:16" ht="15.6" x14ac:dyDescent="0.3">
      <c r="A38" s="185" t="s">
        <v>104</v>
      </c>
      <c r="B38" s="13">
        <f>IF('Wettkampf 1'!D39&gt;0,1,0)</f>
        <v>0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3"/>
        <v>4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4</v>
      </c>
    </row>
    <row r="39" spans="1:16" ht="15.6" x14ac:dyDescent="0.3">
      <c r="A39" s="185" t="s">
        <v>99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0</v>
      </c>
      <c r="H39" s="13">
        <f t="shared" ref="H39:H44" si="6">B39+C39+D39+E39+F39+G39</f>
        <v>5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5</v>
      </c>
    </row>
    <row r="40" spans="1:16" ht="15.6" x14ac:dyDescent="0.3">
      <c r="A40" s="185" t="s">
        <v>72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85" t="s">
        <v>73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85" t="s">
        <v>74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85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85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27</v>
      </c>
      <c r="C45" s="17">
        <f t="shared" ref="C45:G45" si="9">SUM(C9:C44)</f>
        <v>24</v>
      </c>
      <c r="D45" s="17">
        <f t="shared" si="9"/>
        <v>23</v>
      </c>
      <c r="E45" s="17">
        <f t="shared" si="9"/>
        <v>21</v>
      </c>
      <c r="F45" s="17">
        <f t="shared" si="9"/>
        <v>23</v>
      </c>
      <c r="G45" s="17">
        <f t="shared" si="9"/>
        <v>0</v>
      </c>
      <c r="H45" s="17">
        <f t="shared" ref="H45" si="10">SUM(H9:H38)</f>
        <v>113</v>
      </c>
      <c r="I45" s="17">
        <f>SUM(I9:I44)</f>
        <v>0</v>
      </c>
      <c r="J45" s="17">
        <f t="shared" ref="J45:N45" si="11">SUM(J9:J44)</f>
        <v>0</v>
      </c>
      <c r="K45" s="17">
        <f t="shared" si="11"/>
        <v>0</v>
      </c>
      <c r="L45" s="17">
        <f t="shared" si="11"/>
        <v>0</v>
      </c>
      <c r="M45" s="17">
        <f t="shared" si="11"/>
        <v>0</v>
      </c>
      <c r="N45" s="17">
        <f t="shared" si="11"/>
        <v>0</v>
      </c>
      <c r="O45" s="17">
        <f>SUM(O9:O44)</f>
        <v>0</v>
      </c>
      <c r="P45" s="17">
        <f>SUM(P9:P44)</f>
        <v>118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5" t="s">
        <v>88</v>
      </c>
      <c r="C2" s="7">
        <f>VLOOKUP($B$2:$B$7,'Wettkampf 1'!$B$2:$D$7,3,FALSE)</f>
        <v>903.5</v>
      </c>
      <c r="D2" s="5">
        <f>VLOOKUP($B$2:$B$7,'2'!$B$2:$D$7,3,FALSE)</f>
        <v>915.7</v>
      </c>
      <c r="E2" s="5">
        <f>VLOOKUP($B$2:$B$7,'3'!$B$2:$D$7,3,FALSE)</f>
        <v>915.19999999999993</v>
      </c>
      <c r="F2" s="5">
        <f>VLOOKUP($B$2:$B$7,'4'!$B$2:$D$7,3,FALSE)</f>
        <v>916.69999999999993</v>
      </c>
      <c r="G2" s="5">
        <f>VLOOKUP($B$2:$B$7,'5'!$B$2:$D$7,3,FALSE)</f>
        <v>923.59999999999991</v>
      </c>
      <c r="H2" s="5">
        <f>VLOOKUP($B$2:$B$7,'6'!$B$2:$D$7,3,FALSE)</f>
        <v>0</v>
      </c>
      <c r="I2" s="5">
        <f>J2/Formelhilfe!H4</f>
        <v>914.93999999999994</v>
      </c>
      <c r="J2" s="5">
        <f>SUM(C2:H2)</f>
        <v>4574.7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 t="e">
        <f>R2/Formelhilfe!O4</f>
        <v>#DIV/0!</v>
      </c>
      <c r="R2" s="5">
        <f>SUM(K2:P2)</f>
        <v>0</v>
      </c>
      <c r="S2" s="5">
        <f>T2/Formelhilfe!P4</f>
        <v>914.93999999999994</v>
      </c>
      <c r="T2" s="6">
        <f>SUM(C2:H2,K2:P2)</f>
        <v>4574.7</v>
      </c>
    </row>
    <row r="3" spans="1:20" ht="23.25" customHeight="1" x14ac:dyDescent="0.35">
      <c r="A3" s="12"/>
      <c r="B3" s="185" t="s">
        <v>85</v>
      </c>
      <c r="C3" s="7">
        <f>VLOOKUP($B$2:$B$7,'Wettkampf 1'!$B$2:$D$7,3,FALSE)</f>
        <v>915.8</v>
      </c>
      <c r="D3" s="5">
        <f>VLOOKUP($B$2:$B$7,'2'!$B$2:$D$7,3,FALSE)</f>
        <v>915.5</v>
      </c>
      <c r="E3" s="5">
        <f>VLOOKUP($B$2:$B$7,'3'!$B$2:$D$7,3,FALSE)</f>
        <v>909.10000000000014</v>
      </c>
      <c r="F3" s="5">
        <f>VLOOKUP($B$2:$B$7,'4'!$B$2:$D$7,3,FALSE)</f>
        <v>914.59999999999991</v>
      </c>
      <c r="G3" s="5">
        <f>VLOOKUP($B$2:$B$7,'5'!$B$2:$D$7,3,FALSE)</f>
        <v>912.7</v>
      </c>
      <c r="H3" s="5">
        <f>VLOOKUP($B$2:$B$7,'6'!$B$2:$D$7,3,FALSE)</f>
        <v>0</v>
      </c>
      <c r="I3" s="5">
        <f>J3/Formelhilfe!H5</f>
        <v>913.54</v>
      </c>
      <c r="J3" s="5">
        <f>SUM(C3:H3)</f>
        <v>4567.7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 t="e">
        <f>R3/Formelhilfe!O5</f>
        <v>#DIV/0!</v>
      </c>
      <c r="R3" s="5">
        <f>SUM(K3:P3)</f>
        <v>0</v>
      </c>
      <c r="S3" s="5">
        <f>T3/Formelhilfe!P5</f>
        <v>913.54</v>
      </c>
      <c r="T3" s="6">
        <f>SUM(C3:H3,K3:P3)</f>
        <v>4567.7</v>
      </c>
    </row>
    <row r="4" spans="1:20" ht="23.25" customHeight="1" x14ac:dyDescent="0.35">
      <c r="A4" s="12"/>
      <c r="B4" s="185" t="s">
        <v>86</v>
      </c>
      <c r="C4" s="7">
        <f>VLOOKUP($B$2:$B$7,'Wettkampf 1'!$B$2:$D$7,3,FALSE)</f>
        <v>909.6</v>
      </c>
      <c r="D4" s="5">
        <f>VLOOKUP($B$2:$B$7,'2'!$B$2:$D$7,3,FALSE)</f>
        <v>922.89999999999986</v>
      </c>
      <c r="E4" s="5">
        <f>VLOOKUP($B$2:$B$7,'3'!$B$2:$D$7,3,FALSE)</f>
        <v>908.19999999999993</v>
      </c>
      <c r="F4" s="5">
        <f>VLOOKUP($B$2:$B$7,'4'!$B$2:$D$7,3,FALSE)</f>
        <v>900.09999999999991</v>
      </c>
      <c r="G4" s="5">
        <f>VLOOKUP($B$2:$B$7,'5'!$B$2:$D$7,3,FALSE)</f>
        <v>895.3</v>
      </c>
      <c r="H4" s="5">
        <f>VLOOKUP($B$2:$B$7,'6'!$B$2:$D$7,3,FALSE)</f>
        <v>0</v>
      </c>
      <c r="I4" s="5">
        <f>J4/Formelhilfe!H6</f>
        <v>907.21999999999991</v>
      </c>
      <c r="J4" s="5">
        <f>SUM(C4:H4)</f>
        <v>4536.0999999999995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 t="e">
        <f>R4/Formelhilfe!O6</f>
        <v>#DIV/0!</v>
      </c>
      <c r="R4" s="5">
        <f>SUM(K4:P4)</f>
        <v>0</v>
      </c>
      <c r="S4" s="5">
        <f>T4/Formelhilfe!P6</f>
        <v>907.21999999999991</v>
      </c>
      <c r="T4" s="6">
        <f>SUM(C4:H4,K4:P4)</f>
        <v>4536.0999999999995</v>
      </c>
    </row>
    <row r="5" spans="1:20" ht="23.25" customHeight="1" x14ac:dyDescent="0.35">
      <c r="A5" s="12"/>
      <c r="B5" s="185" t="s">
        <v>87</v>
      </c>
      <c r="C5" s="7">
        <f>VLOOKUP($B$2:$B$7,'Wettkampf 1'!$B$2:$D$7,3,FALSE)</f>
        <v>905.8</v>
      </c>
      <c r="D5" s="5">
        <f>VLOOKUP($B$2:$B$7,'2'!$B$2:$D$7,3,FALSE)</f>
        <v>899.8</v>
      </c>
      <c r="E5" s="5">
        <f>VLOOKUP($B$2:$B$7,'3'!$B$2:$D$7,3,FALSE)</f>
        <v>906.6</v>
      </c>
      <c r="F5" s="5">
        <f>VLOOKUP($B$2:$B$7,'4'!$B$2:$D$7,3,FALSE)</f>
        <v>885</v>
      </c>
      <c r="G5" s="5">
        <f>VLOOKUP($B$2:$B$7,'5'!$B$2:$D$7,3,FALSE)</f>
        <v>896.2</v>
      </c>
      <c r="H5" s="5">
        <f>VLOOKUP($B$2:$B$7,'6'!$B$2:$D$7,3,FALSE)</f>
        <v>0</v>
      </c>
      <c r="I5" s="5" t="e">
        <f>J5/Formelhilfe!H7</f>
        <v>#DIV/0!</v>
      </c>
      <c r="J5" s="5">
        <f>SUM(C5:H5)</f>
        <v>4493.3999999999996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 t="e">
        <f>R5/Formelhilfe!O7</f>
        <v>#DIV/0!</v>
      </c>
      <c r="R5" s="5">
        <f>SUM(K5:P5)</f>
        <v>0</v>
      </c>
      <c r="S5" s="5" t="e">
        <f>T5/Formelhilfe!P7</f>
        <v>#DIV/0!</v>
      </c>
      <c r="T5" s="6">
        <f>SUM(C5:H5,K5:P5)</f>
        <v>4493.3999999999996</v>
      </c>
    </row>
    <row r="6" spans="1:20" ht="23.25" customHeight="1" x14ac:dyDescent="0.35">
      <c r="A6" s="12"/>
      <c r="B6" s="185" t="s">
        <v>89</v>
      </c>
      <c r="C6" s="7">
        <f>VLOOKUP($B$2:$B$7,'Wettkampf 1'!$B$2:$D$7,3,FALSE)</f>
        <v>906.1</v>
      </c>
      <c r="D6" s="5">
        <f>VLOOKUP($B$2:$B$7,'2'!$B$2:$D$7,3,FALSE)</f>
        <v>889</v>
      </c>
      <c r="E6" s="5">
        <f>VLOOKUP($B$2:$B$7,'3'!$B$2:$D$7,3,FALSE)</f>
        <v>898.19999999999993</v>
      </c>
      <c r="F6" s="5">
        <f>VLOOKUP($B$2:$B$7,'4'!$B$2:$D$7,3,FALSE)</f>
        <v>894.80000000000007</v>
      </c>
      <c r="G6" s="5">
        <f>VLOOKUP($B$2:$B$7,'5'!$B$2:$D$7,3,FALSE)</f>
        <v>887</v>
      </c>
      <c r="H6" s="5">
        <f>VLOOKUP($B$2:$B$7,'6'!$B$2:$D$7,3,FALSE)</f>
        <v>0</v>
      </c>
      <c r="I6" s="5">
        <f>J6/Formelhilfe!H3</f>
        <v>895.0200000000001</v>
      </c>
      <c r="J6" s="5">
        <f>SUM(C6:H6)</f>
        <v>4475.1000000000004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R6/Formelhilfe!O3</f>
        <v>#DIV/0!</v>
      </c>
      <c r="R6" s="5">
        <f>SUM(K6:P6)</f>
        <v>0</v>
      </c>
      <c r="S6" s="5">
        <f>T6/Formelhilfe!P3</f>
        <v>895.0200000000001</v>
      </c>
      <c r="T6" s="6">
        <f>SUM(C6:H6,K6:P6)</f>
        <v>4475.1000000000004</v>
      </c>
    </row>
    <row r="7" spans="1:20" ht="23.25" customHeight="1" x14ac:dyDescent="0.35">
      <c r="A7" s="12"/>
      <c r="B7" s="185" t="s">
        <v>71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 t="e">
        <f>R7/Formelhilfe!O2</f>
        <v>#DIV/0!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48</v>
      </c>
      <c r="C1" s="102"/>
      <c r="D1" s="73" t="s">
        <v>8</v>
      </c>
      <c r="X1" s="111" t="s">
        <v>47</v>
      </c>
      <c r="Y1" s="169" t="str">
        <f>Übersicht!D4</f>
        <v>Esterwegen</v>
      </c>
      <c r="Z1" s="169"/>
    </row>
    <row r="2" spans="1:29" ht="15" customHeight="1" x14ac:dyDescent="0.3">
      <c r="A2" s="95">
        <v>1</v>
      </c>
      <c r="B2" s="113" t="s">
        <v>85</v>
      </c>
      <c r="D2" s="107">
        <f>G46</f>
        <v>915.8</v>
      </c>
      <c r="E2" s="112" t="str">
        <f>IF(H46&gt;4,"Es sind zu viele Schützen in Wertung!"," ")</f>
        <v xml:space="preserve"> </v>
      </c>
      <c r="X2" s="111" t="s">
        <v>32</v>
      </c>
      <c r="Y2" s="170" t="str">
        <f>Übersicht!D3</f>
        <v>10.09.</v>
      </c>
      <c r="Z2" s="169"/>
    </row>
    <row r="3" spans="1:29" ht="15" customHeight="1" x14ac:dyDescent="0.3">
      <c r="A3" s="95">
        <v>2</v>
      </c>
      <c r="B3" s="113" t="s">
        <v>86</v>
      </c>
      <c r="D3" s="107">
        <f>I46</f>
        <v>909.6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87</v>
      </c>
      <c r="D4" s="107">
        <f>K46</f>
        <v>905.8</v>
      </c>
      <c r="E4" s="112" t="str">
        <f>IF(L46&gt;4,"Es sind zu viele Schützen in Wertung!"," ")</f>
        <v xml:space="preserve"> </v>
      </c>
      <c r="W4" s="104"/>
      <c r="Z4" s="109" t="s">
        <v>44</v>
      </c>
    </row>
    <row r="5" spans="1:29" ht="15" customHeight="1" x14ac:dyDescent="0.3">
      <c r="A5" s="95">
        <v>4</v>
      </c>
      <c r="B5" s="113" t="s">
        <v>88</v>
      </c>
      <c r="D5" s="107">
        <f>M46</f>
        <v>903.5</v>
      </c>
      <c r="E5" s="112" t="str">
        <f>IF(N46&gt;4,"Es sind zu viele Schützen in Wertung!"," ")</f>
        <v xml:space="preserve"> </v>
      </c>
      <c r="W5" s="105"/>
      <c r="X5" s="109" t="s">
        <v>46</v>
      </c>
      <c r="Y5" s="167" t="s">
        <v>91</v>
      </c>
      <c r="Z5" s="168"/>
      <c r="AA5" s="105"/>
    </row>
    <row r="6" spans="1:29" ht="15" customHeight="1" x14ac:dyDescent="0.3">
      <c r="A6" s="95">
        <v>5</v>
      </c>
      <c r="B6" s="113" t="s">
        <v>89</v>
      </c>
      <c r="D6" s="107">
        <f>O46</f>
        <v>906.1</v>
      </c>
      <c r="E6" s="112" t="str">
        <f>IF(P46&gt;4,"Es sind zu viele Schützen in Wertung!"," ")</f>
        <v xml:space="preserve"> </v>
      </c>
      <c r="W6" s="105"/>
      <c r="X6" s="109" t="s">
        <v>45</v>
      </c>
      <c r="Y6" s="167"/>
      <c r="Z6" s="168"/>
      <c r="AA6" s="105"/>
    </row>
    <row r="7" spans="1:29" ht="15" customHeight="1" x14ac:dyDescent="0.3">
      <c r="A7" s="95">
        <v>6</v>
      </c>
      <c r="B7" s="113" t="s">
        <v>71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50</v>
      </c>
      <c r="Y7" s="167" t="s">
        <v>91</v>
      </c>
      <c r="Z7" s="168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42</v>
      </c>
      <c r="D9" s="79" t="s">
        <v>8</v>
      </c>
      <c r="E9" s="78" t="s">
        <v>34</v>
      </c>
      <c r="F9" s="81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78" t="s">
        <v>49</v>
      </c>
      <c r="V9" s="81"/>
      <c r="W9" s="164" t="s">
        <v>33</v>
      </c>
      <c r="X9" s="165"/>
      <c r="Y9" s="165"/>
      <c r="Z9" s="166"/>
    </row>
    <row r="10" spans="1:29" ht="12.9" customHeight="1" x14ac:dyDescent="0.3">
      <c r="A10" s="95">
        <v>1</v>
      </c>
      <c r="B10" s="113" t="s">
        <v>91</v>
      </c>
      <c r="C10" s="97" t="str">
        <f>B2</f>
        <v>Esterwegen II</v>
      </c>
      <c r="D10" s="97">
        <v>297.39999999999998</v>
      </c>
      <c r="E10" s="50"/>
      <c r="F10" s="67">
        <f>IF(E10="x","0",D10)</f>
        <v>297.39999999999998</v>
      </c>
      <c r="G10" s="67">
        <f>IF(C10=$B$2,F10,0)</f>
        <v>297.39999999999998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>
        <v>98.3</v>
      </c>
      <c r="X10" s="98">
        <v>99.1</v>
      </c>
      <c r="Y10" s="98">
        <v>100</v>
      </c>
      <c r="Z10" s="99">
        <f>W10+X10+Y10</f>
        <v>297.39999999999998</v>
      </c>
      <c r="AA10" s="67">
        <f>IF(Z10=D10,1,0)</f>
        <v>1</v>
      </c>
      <c r="AB10" s="67">
        <f>IF(Z10=0,0,1)</f>
        <v>1</v>
      </c>
      <c r="AC10" s="103" t="str">
        <f>IF(AA10+AB10=2,"Korrekt","")</f>
        <v>Korrekt</v>
      </c>
    </row>
    <row r="11" spans="1:29" ht="12.9" customHeight="1" x14ac:dyDescent="0.3">
      <c r="A11" s="95">
        <v>2</v>
      </c>
      <c r="B11" s="113" t="s">
        <v>92</v>
      </c>
      <c r="C11" s="97" t="str">
        <f>B2</f>
        <v>Esterwegen II</v>
      </c>
      <c r="D11" s="97">
        <v>309.3</v>
      </c>
      <c r="E11" s="50"/>
      <c r="F11" s="67">
        <f t="shared" ref="F11:F45" si="0">IF(E11="x","0",D11)</f>
        <v>309.3</v>
      </c>
      <c r="G11" s="67">
        <f t="shared" ref="G11:G45" si="1">IF(C11=$B$2,F11,0)</f>
        <v>309.3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>
        <v>102.6</v>
      </c>
      <c r="X11" s="100">
        <v>103.2</v>
      </c>
      <c r="Y11" s="100">
        <v>103.5</v>
      </c>
      <c r="Z11" s="101">
        <f t="shared" ref="Z11:Z39" si="13">W11+X11+Y11</f>
        <v>309.3</v>
      </c>
      <c r="AA11" s="67">
        <f t="shared" ref="AA11:AA39" si="14">IF(Z11=D11,1,0)</f>
        <v>1</v>
      </c>
      <c r="AB11" s="67">
        <f t="shared" ref="AB11:AB39" si="15">IF(Z11=0,0,1)</f>
        <v>1</v>
      </c>
      <c r="AC11" s="103" t="str">
        <f t="shared" ref="AC11:AC39" si="16">IF(AA11+AB11=2,"Korrekt","")</f>
        <v>Korrekt</v>
      </c>
    </row>
    <row r="12" spans="1:29" ht="12.9" customHeight="1" x14ac:dyDescent="0.3">
      <c r="A12" s="95">
        <v>3</v>
      </c>
      <c r="B12" s="113" t="s">
        <v>93</v>
      </c>
      <c r="C12" s="97" t="str">
        <f>B2</f>
        <v>Esterwegen II</v>
      </c>
      <c r="D12" s="97">
        <v>306.7</v>
      </c>
      <c r="E12" s="50"/>
      <c r="F12" s="67">
        <f t="shared" si="0"/>
        <v>306.7</v>
      </c>
      <c r="G12" s="67">
        <f t="shared" si="1"/>
        <v>306.7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>
        <v>101.9</v>
      </c>
      <c r="X12" s="100">
        <v>101.5</v>
      </c>
      <c r="Y12" s="100">
        <v>103.3</v>
      </c>
      <c r="Z12" s="101">
        <f t="shared" si="13"/>
        <v>306.7</v>
      </c>
      <c r="AA12" s="67">
        <f t="shared" si="14"/>
        <v>1</v>
      </c>
      <c r="AB12" s="67">
        <f t="shared" si="15"/>
        <v>1</v>
      </c>
      <c r="AC12" s="103" t="str">
        <f t="shared" si="16"/>
        <v>Korrekt</v>
      </c>
    </row>
    <row r="13" spans="1:29" ht="12.9" customHeight="1" x14ac:dyDescent="0.3">
      <c r="A13" s="95">
        <v>4</v>
      </c>
      <c r="B13" s="113" t="s">
        <v>94</v>
      </c>
      <c r="C13" s="97" t="str">
        <f>B2</f>
        <v>Esterwegen II</v>
      </c>
      <c r="D13" s="97">
        <v>299.8</v>
      </c>
      <c r="E13" s="50"/>
      <c r="F13" s="67">
        <f t="shared" si="0"/>
        <v>299.8</v>
      </c>
      <c r="G13" s="67">
        <f t="shared" si="1"/>
        <v>299.8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>
        <v>97</v>
      </c>
      <c r="X13" s="100">
        <v>100.2</v>
      </c>
      <c r="Y13" s="100">
        <v>102.6</v>
      </c>
      <c r="Z13" s="101">
        <f t="shared" si="13"/>
        <v>299.79999999999995</v>
      </c>
      <c r="AA13" s="67">
        <f t="shared" si="14"/>
        <v>1</v>
      </c>
      <c r="AB13" s="67">
        <f t="shared" si="15"/>
        <v>1</v>
      </c>
      <c r="AC13" s="103" t="str">
        <f t="shared" si="16"/>
        <v>Korrekt</v>
      </c>
    </row>
    <row r="14" spans="1:29" ht="12.9" customHeight="1" x14ac:dyDescent="0.3">
      <c r="A14" s="95">
        <v>5</v>
      </c>
      <c r="B14" s="113" t="s">
        <v>95</v>
      </c>
      <c r="C14" s="97" t="str">
        <f>B2</f>
        <v>Esterwegen II</v>
      </c>
      <c r="D14" s="97">
        <v>0</v>
      </c>
      <c r="E14" s="50" t="s">
        <v>98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96</v>
      </c>
      <c r="C15" s="97" t="str">
        <f>B2</f>
        <v>Esterwegen II</v>
      </c>
      <c r="D15" s="97">
        <v>299.8</v>
      </c>
      <c r="E15" s="50" t="s">
        <v>98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>
        <v>99.2</v>
      </c>
      <c r="X15" s="100">
        <v>100.3</v>
      </c>
      <c r="Y15" s="100">
        <v>100.3</v>
      </c>
      <c r="Z15" s="101">
        <f t="shared" si="13"/>
        <v>299.8</v>
      </c>
      <c r="AA15" s="67">
        <f t="shared" si="14"/>
        <v>1</v>
      </c>
      <c r="AB15" s="67">
        <f t="shared" si="15"/>
        <v>1</v>
      </c>
      <c r="AC15" s="103" t="str">
        <f t="shared" si="16"/>
        <v>Korrekt</v>
      </c>
    </row>
    <row r="16" spans="1:29" ht="12.9" customHeight="1" x14ac:dyDescent="0.3">
      <c r="A16" s="95">
        <v>7</v>
      </c>
      <c r="B16" s="113" t="s">
        <v>97</v>
      </c>
      <c r="C16" s="97" t="s">
        <v>85</v>
      </c>
      <c r="D16" s="97">
        <v>294.89999999999998</v>
      </c>
      <c r="E16" s="50" t="s">
        <v>98</v>
      </c>
      <c r="F16" s="67" t="str">
        <f t="shared" si="0"/>
        <v>0</v>
      </c>
      <c r="G16" s="67" t="str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>
        <v>100.2</v>
      </c>
      <c r="X16" s="100">
        <v>100.1</v>
      </c>
      <c r="Y16" s="100">
        <v>94.6</v>
      </c>
      <c r="Z16" s="101">
        <f t="shared" si="13"/>
        <v>294.89999999999998</v>
      </c>
      <c r="AA16" s="67">
        <f t="shared" si="14"/>
        <v>1</v>
      </c>
      <c r="AB16" s="67">
        <f t="shared" si="15"/>
        <v>1</v>
      </c>
      <c r="AC16" s="103" t="str">
        <f t="shared" si="16"/>
        <v>Korrekt</v>
      </c>
    </row>
    <row r="17" spans="1:29" ht="12.9" customHeight="1" x14ac:dyDescent="0.3">
      <c r="A17" s="95">
        <v>8</v>
      </c>
      <c r="B17" s="113" t="s">
        <v>111</v>
      </c>
      <c r="C17" s="97" t="str">
        <f>B3</f>
        <v>Spahnharrenstätte IV</v>
      </c>
      <c r="D17" s="97">
        <v>302.7</v>
      </c>
      <c r="E17" s="50"/>
      <c r="F17" s="67">
        <f t="shared" si="0"/>
        <v>302.7</v>
      </c>
      <c r="G17" s="67">
        <f t="shared" si="1"/>
        <v>0</v>
      </c>
      <c r="H17" s="67">
        <f t="shared" si="2"/>
        <v>0</v>
      </c>
      <c r="I17" s="67">
        <f t="shared" si="3"/>
        <v>302.7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>
        <v>102.3</v>
      </c>
      <c r="X17" s="100">
        <v>101.8</v>
      </c>
      <c r="Y17" s="100">
        <v>98.6</v>
      </c>
      <c r="Z17" s="101">
        <f t="shared" si="13"/>
        <v>302.7</v>
      </c>
      <c r="AA17" s="67">
        <f t="shared" si="14"/>
        <v>1</v>
      </c>
      <c r="AB17" s="67">
        <f t="shared" si="15"/>
        <v>1</v>
      </c>
      <c r="AC17" s="103" t="str">
        <f t="shared" si="16"/>
        <v>Korrekt</v>
      </c>
    </row>
    <row r="18" spans="1:29" ht="12.9" customHeight="1" x14ac:dyDescent="0.3">
      <c r="A18" s="95">
        <v>9</v>
      </c>
      <c r="B18" s="113" t="s">
        <v>112</v>
      </c>
      <c r="C18" s="97" t="str">
        <f>B3</f>
        <v>Spahnharrenstätte IV</v>
      </c>
      <c r="D18" s="97">
        <v>305</v>
      </c>
      <c r="E18" s="50"/>
      <c r="F18" s="67">
        <f t="shared" si="0"/>
        <v>305</v>
      </c>
      <c r="G18" s="67">
        <f t="shared" si="1"/>
        <v>0</v>
      </c>
      <c r="H18" s="67">
        <f t="shared" si="2"/>
        <v>0</v>
      </c>
      <c r="I18" s="67">
        <f t="shared" si="3"/>
        <v>305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>
        <v>101.3</v>
      </c>
      <c r="X18" s="100">
        <v>104</v>
      </c>
      <c r="Y18" s="100">
        <v>99.7</v>
      </c>
      <c r="Z18" s="101">
        <f t="shared" si="13"/>
        <v>305</v>
      </c>
      <c r="AA18" s="67">
        <f t="shared" si="14"/>
        <v>1</v>
      </c>
      <c r="AB18" s="67">
        <f t="shared" si="15"/>
        <v>1</v>
      </c>
      <c r="AC18" s="103" t="str">
        <f t="shared" si="16"/>
        <v>Korrekt</v>
      </c>
    </row>
    <row r="19" spans="1:29" ht="12.9" customHeight="1" x14ac:dyDescent="0.3">
      <c r="A19" s="95">
        <v>10</v>
      </c>
      <c r="B19" s="113" t="s">
        <v>113</v>
      </c>
      <c r="C19" s="97" t="str">
        <f>B3</f>
        <v>Spahnharrenstätte IV</v>
      </c>
      <c r="D19" s="97">
        <v>301.89999999999998</v>
      </c>
      <c r="E19" s="50"/>
      <c r="F19" s="67">
        <f t="shared" si="0"/>
        <v>301.89999999999998</v>
      </c>
      <c r="G19" s="67">
        <f t="shared" si="1"/>
        <v>0</v>
      </c>
      <c r="H19" s="67">
        <f t="shared" si="2"/>
        <v>0</v>
      </c>
      <c r="I19" s="67">
        <f t="shared" si="3"/>
        <v>301.89999999999998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>
        <v>101.4</v>
      </c>
      <c r="X19" s="100">
        <v>100.1</v>
      </c>
      <c r="Y19" s="100">
        <v>100.4</v>
      </c>
      <c r="Z19" s="101">
        <f t="shared" si="13"/>
        <v>301.89999999999998</v>
      </c>
      <c r="AA19" s="67">
        <f t="shared" si="14"/>
        <v>1</v>
      </c>
      <c r="AB19" s="67">
        <f t="shared" si="15"/>
        <v>1</v>
      </c>
      <c r="AC19" s="103" t="str">
        <f t="shared" si="16"/>
        <v>Korrekt</v>
      </c>
    </row>
    <row r="20" spans="1:29" ht="12.9" customHeight="1" x14ac:dyDescent="0.3">
      <c r="A20" s="95">
        <v>11</v>
      </c>
      <c r="B20" s="113" t="s">
        <v>114</v>
      </c>
      <c r="C20" s="97" t="str">
        <f>B3</f>
        <v>Spahnharrenstätte IV</v>
      </c>
      <c r="D20" s="97">
        <v>292.10000000000002</v>
      </c>
      <c r="E20" s="50"/>
      <c r="F20" s="67">
        <f t="shared" si="0"/>
        <v>292.10000000000002</v>
      </c>
      <c r="G20" s="67">
        <f t="shared" si="1"/>
        <v>0</v>
      </c>
      <c r="H20" s="67">
        <f t="shared" si="2"/>
        <v>0</v>
      </c>
      <c r="I20" s="67">
        <f t="shared" si="3"/>
        <v>292.10000000000002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>
        <v>100.3</v>
      </c>
      <c r="X20" s="100">
        <v>95.1</v>
      </c>
      <c r="Y20" s="100">
        <v>96.7</v>
      </c>
      <c r="Z20" s="101">
        <f t="shared" si="13"/>
        <v>292.09999999999997</v>
      </c>
      <c r="AA20" s="67">
        <f t="shared" si="14"/>
        <v>1</v>
      </c>
      <c r="AB20" s="67">
        <f t="shared" si="15"/>
        <v>1</v>
      </c>
      <c r="AC20" s="103" t="str">
        <f t="shared" si="16"/>
        <v>Korrekt</v>
      </c>
    </row>
    <row r="21" spans="1:29" ht="12.9" customHeight="1" x14ac:dyDescent="0.3">
      <c r="A21" s="95">
        <v>12</v>
      </c>
      <c r="B21" s="113" t="s">
        <v>115</v>
      </c>
      <c r="C21" s="97" t="str">
        <f>B3</f>
        <v>Spahnharrenstätte IV</v>
      </c>
      <c r="D21" s="97">
        <v>262.8</v>
      </c>
      <c r="E21" s="50" t="s">
        <v>98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>
        <v>83.8</v>
      </c>
      <c r="X21" s="100">
        <v>83</v>
      </c>
      <c r="Y21" s="100">
        <v>96</v>
      </c>
      <c r="Z21" s="101">
        <f t="shared" si="13"/>
        <v>262.8</v>
      </c>
      <c r="AA21" s="67">
        <f t="shared" si="14"/>
        <v>1</v>
      </c>
      <c r="AB21" s="67">
        <f t="shared" si="15"/>
        <v>1</v>
      </c>
      <c r="AC21" s="103" t="str">
        <f t="shared" si="16"/>
        <v>Korrekt</v>
      </c>
    </row>
    <row r="22" spans="1:29" ht="12.9" customHeight="1" x14ac:dyDescent="0.3">
      <c r="A22" s="95">
        <v>13</v>
      </c>
      <c r="B22" s="113" t="s">
        <v>116</v>
      </c>
      <c r="C22" s="97" t="s">
        <v>86</v>
      </c>
      <c r="D22" s="97">
        <v>0</v>
      </c>
      <c r="E22" s="97" t="s">
        <v>98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 t="str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1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117</v>
      </c>
      <c r="C23" s="97" t="str">
        <f>B4</f>
        <v>Eisten II</v>
      </c>
      <c r="D23" s="97">
        <v>309.7</v>
      </c>
      <c r="E23" s="50"/>
      <c r="F23" s="67">
        <f t="shared" si="0"/>
        <v>309.7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>
        <v>103.7</v>
      </c>
      <c r="X23" s="100">
        <v>104.1</v>
      </c>
      <c r="Y23" s="100">
        <v>101.9</v>
      </c>
      <c r="Z23" s="101">
        <f t="shared" si="13"/>
        <v>309.70000000000005</v>
      </c>
      <c r="AA23" s="67">
        <f t="shared" si="14"/>
        <v>1</v>
      </c>
      <c r="AB23" s="67">
        <f t="shared" si="15"/>
        <v>1</v>
      </c>
      <c r="AC23" s="103" t="str">
        <f t="shared" si="16"/>
        <v>Korrekt</v>
      </c>
    </row>
    <row r="24" spans="1:29" ht="12.9" customHeight="1" x14ac:dyDescent="0.3">
      <c r="A24" s="95">
        <v>15</v>
      </c>
      <c r="B24" s="113" t="s">
        <v>118</v>
      </c>
      <c r="C24" s="97" t="str">
        <f>B4</f>
        <v>Eisten II</v>
      </c>
      <c r="D24" s="97">
        <v>283.7</v>
      </c>
      <c r="E24" s="50"/>
      <c r="F24" s="67">
        <f t="shared" si="0"/>
        <v>283.7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283.7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>
        <v>91.6</v>
      </c>
      <c r="X24" s="100">
        <v>94.1</v>
      </c>
      <c r="Y24" s="100">
        <v>98</v>
      </c>
      <c r="Z24" s="101">
        <f t="shared" si="13"/>
        <v>283.7</v>
      </c>
      <c r="AA24" s="67">
        <f t="shared" si="14"/>
        <v>1</v>
      </c>
      <c r="AB24" s="67">
        <f t="shared" si="15"/>
        <v>1</v>
      </c>
      <c r="AC24" s="103" t="str">
        <f t="shared" si="16"/>
        <v>Korrekt</v>
      </c>
    </row>
    <row r="25" spans="1:29" ht="12.9" customHeight="1" x14ac:dyDescent="0.3">
      <c r="A25" s="95">
        <v>16</v>
      </c>
      <c r="B25" s="113" t="s">
        <v>119</v>
      </c>
      <c r="C25" s="97" t="str">
        <f>B4</f>
        <v>Eisten II</v>
      </c>
      <c r="D25" s="97">
        <v>297.2</v>
      </c>
      <c r="E25" s="50"/>
      <c r="F25" s="67">
        <f t="shared" si="0"/>
        <v>297.2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297.2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>
        <v>99.1</v>
      </c>
      <c r="X25" s="100">
        <v>96.8</v>
      </c>
      <c r="Y25" s="100">
        <v>101.3</v>
      </c>
      <c r="Z25" s="101">
        <f t="shared" si="13"/>
        <v>297.2</v>
      </c>
      <c r="AA25" s="67">
        <f t="shared" si="14"/>
        <v>1</v>
      </c>
      <c r="AB25" s="67">
        <f t="shared" si="15"/>
        <v>1</v>
      </c>
      <c r="AC25" s="103" t="str">
        <f t="shared" si="16"/>
        <v>Korrekt</v>
      </c>
    </row>
    <row r="26" spans="1:29" ht="12.9" customHeight="1" x14ac:dyDescent="0.3">
      <c r="A26" s="95">
        <v>17</v>
      </c>
      <c r="B26" s="113" t="s">
        <v>120</v>
      </c>
      <c r="C26" s="97" t="str">
        <f>B4</f>
        <v>Eisten II</v>
      </c>
      <c r="D26" s="97">
        <v>292.8</v>
      </c>
      <c r="E26" s="50" t="s">
        <v>98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>
        <v>97.3</v>
      </c>
      <c r="X26" s="100">
        <v>99.1</v>
      </c>
      <c r="Y26" s="100">
        <v>96.4</v>
      </c>
      <c r="Z26" s="101">
        <f t="shared" si="13"/>
        <v>292.79999999999995</v>
      </c>
      <c r="AA26" s="67">
        <f t="shared" si="14"/>
        <v>1</v>
      </c>
      <c r="AB26" s="67">
        <f t="shared" si="15"/>
        <v>1</v>
      </c>
      <c r="AC26" s="103" t="str">
        <f t="shared" si="16"/>
        <v>Korrekt</v>
      </c>
    </row>
    <row r="27" spans="1:29" ht="12.9" customHeight="1" x14ac:dyDescent="0.3">
      <c r="A27" s="95">
        <v>18</v>
      </c>
      <c r="B27" s="113" t="s">
        <v>122</v>
      </c>
      <c r="C27" s="97" t="str">
        <f>B4</f>
        <v>Eisten II</v>
      </c>
      <c r="D27" s="97">
        <v>279.5</v>
      </c>
      <c r="E27" s="50" t="s">
        <v>98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>
        <v>93.7</v>
      </c>
      <c r="X27" s="100">
        <v>93</v>
      </c>
      <c r="Y27" s="100">
        <v>92.8</v>
      </c>
      <c r="Z27" s="101">
        <f t="shared" si="13"/>
        <v>279.5</v>
      </c>
      <c r="AA27" s="67">
        <f t="shared" si="14"/>
        <v>1</v>
      </c>
      <c r="AB27" s="67">
        <f t="shared" si="15"/>
        <v>1</v>
      </c>
      <c r="AC27" s="103" t="str">
        <f t="shared" si="16"/>
        <v>Korrekt</v>
      </c>
    </row>
    <row r="28" spans="1:29" ht="12.9" customHeight="1" x14ac:dyDescent="0.3">
      <c r="A28" s="95">
        <v>19</v>
      </c>
      <c r="B28" s="113" t="s">
        <v>121</v>
      </c>
      <c r="C28" s="97" t="s">
        <v>87</v>
      </c>
      <c r="D28" s="97">
        <v>298.89999999999998</v>
      </c>
      <c r="E28" s="50"/>
      <c r="F28" s="67">
        <f t="shared" si="0"/>
        <v>298.89999999999998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298.89999999999998</v>
      </c>
      <c r="L28" s="67">
        <f t="shared" si="6"/>
        <v>1</v>
      </c>
      <c r="M28" s="67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>
        <v>100.8</v>
      </c>
      <c r="X28" s="100">
        <v>97.9</v>
      </c>
      <c r="Y28" s="100">
        <v>100.2</v>
      </c>
      <c r="Z28" s="101">
        <f t="shared" si="13"/>
        <v>298.89999999999998</v>
      </c>
      <c r="AA28" s="67">
        <f t="shared" si="14"/>
        <v>1</v>
      </c>
      <c r="AB28" s="67">
        <f t="shared" si="15"/>
        <v>1</v>
      </c>
      <c r="AC28" s="103" t="str">
        <f t="shared" si="16"/>
        <v>Korrekt</v>
      </c>
    </row>
    <row r="29" spans="1:29" ht="12.9" customHeight="1" x14ac:dyDescent="0.3">
      <c r="A29" s="95">
        <v>20</v>
      </c>
      <c r="B29" s="113" t="s">
        <v>106</v>
      </c>
      <c r="C29" s="97" t="str">
        <f>B5</f>
        <v>Lahn V</v>
      </c>
      <c r="D29" s="97">
        <v>295.7</v>
      </c>
      <c r="E29" s="50"/>
      <c r="F29" s="67">
        <f t="shared" si="0"/>
        <v>295.7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295.7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>
        <v>96</v>
      </c>
      <c r="X29" s="100">
        <v>101.5</v>
      </c>
      <c r="Y29" s="100">
        <v>98.2</v>
      </c>
      <c r="Z29" s="101">
        <f t="shared" si="13"/>
        <v>295.7</v>
      </c>
      <c r="AA29" s="67">
        <f t="shared" si="14"/>
        <v>1</v>
      </c>
      <c r="AB29" s="67">
        <f t="shared" si="15"/>
        <v>1</v>
      </c>
      <c r="AC29" s="103" t="str">
        <f t="shared" si="16"/>
        <v>Korrekt</v>
      </c>
    </row>
    <row r="30" spans="1:29" ht="12.9" customHeight="1" x14ac:dyDescent="0.3">
      <c r="A30" s="95">
        <v>21</v>
      </c>
      <c r="B30" s="113" t="s">
        <v>107</v>
      </c>
      <c r="C30" s="97" t="str">
        <f>B5</f>
        <v>Lahn V</v>
      </c>
      <c r="D30" s="97">
        <v>302.7</v>
      </c>
      <c r="E30" s="50"/>
      <c r="F30" s="67">
        <f t="shared" si="0"/>
        <v>302.7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302.7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>
        <v>100.4</v>
      </c>
      <c r="X30" s="100">
        <v>100.1</v>
      </c>
      <c r="Y30" s="100">
        <v>102.2</v>
      </c>
      <c r="Z30" s="101">
        <f t="shared" si="13"/>
        <v>302.7</v>
      </c>
      <c r="AA30" s="67">
        <f t="shared" si="14"/>
        <v>1</v>
      </c>
      <c r="AB30" s="67">
        <f t="shared" si="15"/>
        <v>1</v>
      </c>
      <c r="AC30" s="103" t="str">
        <f t="shared" si="16"/>
        <v>Korrekt</v>
      </c>
    </row>
    <row r="31" spans="1:29" ht="12.9" customHeight="1" x14ac:dyDescent="0.3">
      <c r="A31" s="95">
        <v>22</v>
      </c>
      <c r="B31" s="113" t="s">
        <v>108</v>
      </c>
      <c r="C31" s="97" t="str">
        <f>B5</f>
        <v>Lahn V</v>
      </c>
      <c r="D31" s="97">
        <v>276.39999999999998</v>
      </c>
      <c r="E31" s="50" t="s">
        <v>98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>
        <v>92.2</v>
      </c>
      <c r="X31" s="100">
        <v>93.8</v>
      </c>
      <c r="Y31" s="100">
        <v>90.4</v>
      </c>
      <c r="Z31" s="101">
        <f t="shared" si="13"/>
        <v>276.39999999999998</v>
      </c>
      <c r="AA31" s="67">
        <f t="shared" si="14"/>
        <v>1</v>
      </c>
      <c r="AB31" s="67">
        <f t="shared" si="15"/>
        <v>1</v>
      </c>
      <c r="AC31" s="103" t="str">
        <f t="shared" si="16"/>
        <v>Korrekt</v>
      </c>
    </row>
    <row r="32" spans="1:29" ht="12.9" customHeight="1" x14ac:dyDescent="0.3">
      <c r="A32" s="95">
        <v>23</v>
      </c>
      <c r="B32" s="113" t="s">
        <v>109</v>
      </c>
      <c r="C32" s="97" t="str">
        <f>B5</f>
        <v>Lahn V</v>
      </c>
      <c r="D32" s="97">
        <v>302.2</v>
      </c>
      <c r="E32" s="50"/>
      <c r="F32" s="67">
        <f t="shared" si="0"/>
        <v>302.2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302.2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>
        <v>100.7</v>
      </c>
      <c r="X32" s="100">
        <v>100.3</v>
      </c>
      <c r="Y32" s="100">
        <v>101.2</v>
      </c>
      <c r="Z32" s="101">
        <f t="shared" si="13"/>
        <v>302.2</v>
      </c>
      <c r="AA32" s="67">
        <f t="shared" si="14"/>
        <v>1</v>
      </c>
      <c r="AB32" s="67">
        <f t="shared" si="15"/>
        <v>1</v>
      </c>
      <c r="AC32" s="103" t="str">
        <f t="shared" si="16"/>
        <v>Korrekt</v>
      </c>
    </row>
    <row r="33" spans="1:29" ht="12.9" customHeight="1" x14ac:dyDescent="0.3">
      <c r="A33" s="95">
        <v>24</v>
      </c>
      <c r="B33" s="113" t="s">
        <v>110</v>
      </c>
      <c r="C33" s="97" t="str">
        <f>B5</f>
        <v>Lahn V</v>
      </c>
      <c r="D33" s="97">
        <v>298.60000000000002</v>
      </c>
      <c r="E33" s="50"/>
      <c r="F33" s="67">
        <f t="shared" si="0"/>
        <v>298.60000000000002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298.60000000000002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>
        <v>97.7</v>
      </c>
      <c r="X33" s="100">
        <v>99.4</v>
      </c>
      <c r="Y33" s="100">
        <v>101.5</v>
      </c>
      <c r="Z33" s="101">
        <f t="shared" si="13"/>
        <v>298.60000000000002</v>
      </c>
      <c r="AA33" s="67">
        <f t="shared" si="14"/>
        <v>1</v>
      </c>
      <c r="AB33" s="67">
        <f t="shared" si="15"/>
        <v>1</v>
      </c>
      <c r="AC33" s="103" t="str">
        <f t="shared" si="16"/>
        <v>Korrekt</v>
      </c>
    </row>
    <row r="34" spans="1:29" ht="12.9" customHeight="1" x14ac:dyDescent="0.3">
      <c r="A34" s="95">
        <v>25</v>
      </c>
      <c r="B34" s="113" t="s">
        <v>105</v>
      </c>
      <c r="C34" s="97" t="s">
        <v>88</v>
      </c>
      <c r="D34" s="97">
        <v>0</v>
      </c>
      <c r="E34" s="50" t="s">
        <v>98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 t="str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1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100</v>
      </c>
      <c r="C35" s="97" t="str">
        <f>B6</f>
        <v>Lorup IV</v>
      </c>
      <c r="D35" s="97">
        <v>301.60000000000002</v>
      </c>
      <c r="E35" s="50"/>
      <c r="F35" s="67">
        <f t="shared" si="0"/>
        <v>301.60000000000002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301.60000000000002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>
        <v>102.4</v>
      </c>
      <c r="X35" s="100">
        <v>101.3</v>
      </c>
      <c r="Y35" s="100">
        <v>97.9</v>
      </c>
      <c r="Z35" s="101">
        <f t="shared" si="13"/>
        <v>301.60000000000002</v>
      </c>
      <c r="AA35" s="67">
        <f t="shared" si="14"/>
        <v>1</v>
      </c>
      <c r="AB35" s="67">
        <f t="shared" si="15"/>
        <v>1</v>
      </c>
      <c r="AC35" s="103" t="str">
        <f t="shared" si="16"/>
        <v>Korrekt</v>
      </c>
    </row>
    <row r="36" spans="1:29" ht="12.9" customHeight="1" x14ac:dyDescent="0.3">
      <c r="A36" s="95">
        <v>27</v>
      </c>
      <c r="B36" s="113" t="s">
        <v>101</v>
      </c>
      <c r="C36" s="97" t="str">
        <f>B6</f>
        <v>Lorup IV</v>
      </c>
      <c r="D36" s="97">
        <v>309.89999999999998</v>
      </c>
      <c r="E36" s="50"/>
      <c r="F36" s="67">
        <f t="shared" si="0"/>
        <v>309.89999999999998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>
        <v>103.1</v>
      </c>
      <c r="X36" s="100">
        <v>102.1</v>
      </c>
      <c r="Y36" s="100">
        <v>104.7</v>
      </c>
      <c r="Z36" s="101">
        <f t="shared" si="13"/>
        <v>309.89999999999998</v>
      </c>
      <c r="AA36" s="67">
        <f t="shared" si="14"/>
        <v>1</v>
      </c>
      <c r="AB36" s="67">
        <f t="shared" si="15"/>
        <v>1</v>
      </c>
      <c r="AC36" s="103" t="str">
        <f t="shared" si="16"/>
        <v>Korrekt</v>
      </c>
    </row>
    <row r="37" spans="1:29" ht="12.9" customHeight="1" x14ac:dyDescent="0.3">
      <c r="A37" s="95">
        <v>28</v>
      </c>
      <c r="B37" s="113" t="s">
        <v>102</v>
      </c>
      <c r="C37" s="97" t="str">
        <f>B6</f>
        <v>Lorup IV</v>
      </c>
      <c r="D37" s="97">
        <v>281.7</v>
      </c>
      <c r="E37" s="50"/>
      <c r="F37" s="67">
        <f t="shared" si="0"/>
        <v>281.7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281.7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>
        <v>96.4</v>
      </c>
      <c r="X37" s="100">
        <v>96.6</v>
      </c>
      <c r="Y37" s="100">
        <v>88.7</v>
      </c>
      <c r="Z37" s="101">
        <f t="shared" si="13"/>
        <v>281.7</v>
      </c>
      <c r="AA37" s="67">
        <f t="shared" si="14"/>
        <v>1</v>
      </c>
      <c r="AB37" s="67">
        <f t="shared" si="15"/>
        <v>1</v>
      </c>
      <c r="AC37" s="103" t="str">
        <f t="shared" si="16"/>
        <v>Korrekt</v>
      </c>
    </row>
    <row r="38" spans="1:29" ht="12.9" customHeight="1" x14ac:dyDescent="0.3">
      <c r="A38" s="95">
        <v>29</v>
      </c>
      <c r="B38" s="113" t="s">
        <v>103</v>
      </c>
      <c r="C38" s="97" t="str">
        <f>B6</f>
        <v>Lorup IV</v>
      </c>
      <c r="D38" s="97">
        <v>299.3</v>
      </c>
      <c r="E38" s="50" t="s">
        <v>98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>
        <v>99.9</v>
      </c>
      <c r="X38" s="100">
        <v>99.4</v>
      </c>
      <c r="Y38" s="100">
        <v>100</v>
      </c>
      <c r="Z38" s="101">
        <f t="shared" si="13"/>
        <v>299.3</v>
      </c>
      <c r="AA38" s="67">
        <f t="shared" si="14"/>
        <v>1</v>
      </c>
      <c r="AB38" s="67">
        <f t="shared" si="15"/>
        <v>1</v>
      </c>
      <c r="AC38" s="103" t="str">
        <f t="shared" si="16"/>
        <v>Korrekt</v>
      </c>
    </row>
    <row r="39" spans="1:29" ht="12.9" customHeight="1" x14ac:dyDescent="0.3">
      <c r="A39" s="95">
        <v>30</v>
      </c>
      <c r="B39" s="113" t="s">
        <v>104</v>
      </c>
      <c r="C39" s="97" t="str">
        <f>B6</f>
        <v>Lorup IV</v>
      </c>
      <c r="D39" s="97">
        <v>0</v>
      </c>
      <c r="E39" s="50" t="s">
        <v>98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99</v>
      </c>
      <c r="C40" s="97" t="s">
        <v>89</v>
      </c>
      <c r="D40" s="97">
        <v>294.60000000000002</v>
      </c>
      <c r="E40" s="50"/>
      <c r="F40" s="67">
        <f t="shared" si="0"/>
        <v>294.60000000000002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294.60000000000002</v>
      </c>
      <c r="P40" s="67">
        <f t="shared" si="10"/>
        <v>1</v>
      </c>
      <c r="Q40" s="67">
        <f t="shared" si="11"/>
        <v>0</v>
      </c>
      <c r="R40" s="67">
        <f t="shared" si="12"/>
        <v>0</v>
      </c>
      <c r="U40" s="120"/>
      <c r="W40" s="100">
        <v>97.8</v>
      </c>
      <c r="X40" s="100">
        <v>98.4</v>
      </c>
      <c r="Y40" s="100">
        <v>98.4</v>
      </c>
      <c r="Z40" s="101">
        <f t="shared" ref="Z40:Z44" si="17">W40+X40+Y40</f>
        <v>294.60000000000002</v>
      </c>
      <c r="AA40" s="67">
        <f t="shared" ref="AA40:AA44" si="18">IF(Z40=D40,1,0)</f>
        <v>1</v>
      </c>
      <c r="AB40" s="67">
        <f t="shared" ref="AB40:AB44" si="19">IF(Z40=0,0,1)</f>
        <v>1</v>
      </c>
      <c r="AC40" s="103" t="str">
        <f t="shared" ref="AC40:AC44" si="20">IF(AA40+AB40=2,"Korrekt","")</f>
        <v>Korrekt</v>
      </c>
    </row>
    <row r="41" spans="1:29" ht="12.9" customHeight="1" x14ac:dyDescent="0.3">
      <c r="A41" s="95">
        <v>32</v>
      </c>
      <c r="B41" s="113" t="s">
        <v>72</v>
      </c>
      <c r="C41" s="97" t="str">
        <f>B7</f>
        <v>Verein VI</v>
      </c>
      <c r="D41" s="97"/>
      <c r="E41" s="50" t="s">
        <v>98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73</v>
      </c>
      <c r="C42" s="97" t="s">
        <v>71</v>
      </c>
      <c r="D42" s="97"/>
      <c r="E42" s="50" t="s">
        <v>98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74</v>
      </c>
      <c r="C43" s="97" t="str">
        <f>B7</f>
        <v>Verein VI</v>
      </c>
      <c r="D43" s="97"/>
      <c r="E43" s="50" t="s">
        <v>98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75</v>
      </c>
      <c r="C44" s="97" t="str">
        <f>B7</f>
        <v>Verein VI</v>
      </c>
      <c r="D44" s="97"/>
      <c r="E44" s="50" t="s">
        <v>98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76</v>
      </c>
      <c r="C45" s="97" t="str">
        <f>B7</f>
        <v>Verein VI</v>
      </c>
      <c r="D45" s="97"/>
      <c r="E45" s="50" t="s">
        <v>98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915.8</v>
      </c>
      <c r="H46" s="67">
        <f>SUM(H10:H45)</f>
        <v>4</v>
      </c>
      <c r="I46" s="67">
        <f>LARGE(I10:I45,1)+LARGE(I10:I45,2)+LARGE(I10:I45,3)</f>
        <v>909.6</v>
      </c>
      <c r="J46" s="67">
        <f>SUM(J10:J45)</f>
        <v>4</v>
      </c>
      <c r="K46" s="67">
        <f>LARGE(K10:K45,1)+LARGE(K10:K45,2)+LARGE(K10:K45,3)</f>
        <v>905.8</v>
      </c>
      <c r="L46" s="67">
        <f>SUM(L10:L45)</f>
        <v>4</v>
      </c>
      <c r="M46" s="67">
        <f>LARGE(M10:M45,1)+LARGE(M10:M45,2)+LARGE(M10:M45,3)</f>
        <v>903.5</v>
      </c>
      <c r="N46" s="67">
        <f>SUM(N10:N45)</f>
        <v>4</v>
      </c>
      <c r="O46" s="67">
        <f>LARGE(O10:O45,1)+LARGE(O10:O45,2)+LARGE(O10:O45,3)</f>
        <v>906.1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1" sqref="D1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2" t="str">
        <f>Übersicht!E4</f>
        <v>Spahnharrenstätte</v>
      </c>
      <c r="X1" s="172"/>
    </row>
    <row r="2" spans="1:29" x14ac:dyDescent="0.3">
      <c r="A2" s="108">
        <v>1</v>
      </c>
      <c r="B2" s="64" t="str">
        <f>'Wettkampf 1'!B2</f>
        <v>Esterwegen II</v>
      </c>
      <c r="D2" s="73">
        <f>G46</f>
        <v>915.5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Übersicht!E3</f>
        <v>24.09.</v>
      </c>
      <c r="X2" s="172"/>
    </row>
    <row r="3" spans="1:29" x14ac:dyDescent="0.3">
      <c r="A3" s="108">
        <v>2</v>
      </c>
      <c r="B3" s="64" t="str">
        <f>'Wettkampf 1'!B3</f>
        <v>Spahnharrenstätte IV</v>
      </c>
      <c r="D3" s="73">
        <f>I46</f>
        <v>922.89999999999986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Eisten II</v>
      </c>
      <c r="D4" s="73">
        <f>K46</f>
        <v>899.8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Lahn V</v>
      </c>
      <c r="D5" s="73">
        <f>M46</f>
        <v>915.7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111</v>
      </c>
      <c r="X5" s="168"/>
      <c r="Y5" s="76"/>
    </row>
    <row r="6" spans="1:29" x14ac:dyDescent="0.3">
      <c r="A6" s="108">
        <v>5</v>
      </c>
      <c r="B6" s="64" t="str">
        <f>'Wettkampf 1'!B6</f>
        <v>Lorup IV</v>
      </c>
      <c r="D6" s="73">
        <f>O46</f>
        <v>889</v>
      </c>
      <c r="E6" s="112" t="str">
        <f>IF(P46&gt;4,"Es sind zu viele Schützen in Wertung!"," ")</f>
        <v xml:space="preserve"> </v>
      </c>
      <c r="U6" s="76"/>
      <c r="V6" s="109" t="s">
        <v>45</v>
      </c>
      <c r="W6" s="171"/>
      <c r="X6" s="171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50</v>
      </c>
      <c r="W7" s="174" t="s">
        <v>111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>
        <v>298.39999999999998</v>
      </c>
      <c r="E10" s="83"/>
      <c r="F10" s="68">
        <f>IF(E10="x","0",D10)</f>
        <v>298.39999999999998</v>
      </c>
      <c r="G10" s="69">
        <f>IF(C10=$B$2,F10,0)</f>
        <v>298.39999999999998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99.1</v>
      </c>
      <c r="V10" s="84">
        <v>99.9</v>
      </c>
      <c r="W10" s="84">
        <v>99.4</v>
      </c>
      <c r="X10" s="88">
        <f>U10+V10+W10</f>
        <v>298.39999999999998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>
        <v>309.89999999999998</v>
      </c>
      <c r="E11" s="83"/>
      <c r="F11" s="68">
        <f t="shared" ref="F11:F45" si="0">IF(E11="x","0",D11)</f>
        <v>309.89999999999998</v>
      </c>
      <c r="G11" s="69">
        <f t="shared" ref="G11:G45" si="1">IF(C11=$B$2,F11,0)</f>
        <v>309.89999999999998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</v>
      </c>
      <c r="V11" s="85">
        <v>105.1</v>
      </c>
      <c r="W11" s="85">
        <v>103.8</v>
      </c>
      <c r="X11" s="89">
        <f t="shared" ref="X11:X39" si="13">U11+V11+W11</f>
        <v>309.89999999999998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307.20000000000005</v>
      </c>
      <c r="E12" s="83"/>
      <c r="F12" s="68">
        <f t="shared" si="0"/>
        <v>307.20000000000005</v>
      </c>
      <c r="G12" s="69">
        <f t="shared" si="1"/>
        <v>307.20000000000005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103.9</v>
      </c>
      <c r="V12" s="85">
        <v>101.2</v>
      </c>
      <c r="W12" s="85">
        <v>102.1</v>
      </c>
      <c r="X12" s="89">
        <f t="shared" si="13"/>
        <v>307.20000000000005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0</v>
      </c>
      <c r="E13" s="83" t="s">
        <v>98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>
        <v>0</v>
      </c>
      <c r="E14" s="83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>
        <v>0</v>
      </c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>
        <v>0</v>
      </c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306.2</v>
      </c>
      <c r="E17" s="83"/>
      <c r="F17" s="68">
        <f t="shared" si="0"/>
        <v>306.2</v>
      </c>
      <c r="G17" s="69">
        <f t="shared" si="1"/>
        <v>0</v>
      </c>
      <c r="H17" s="69">
        <f t="shared" si="2"/>
        <v>0</v>
      </c>
      <c r="I17" s="69">
        <f t="shared" si="3"/>
        <v>306.2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100.8</v>
      </c>
      <c r="V17" s="85">
        <v>101.8</v>
      </c>
      <c r="W17" s="85">
        <v>103.6</v>
      </c>
      <c r="X17" s="89">
        <f t="shared" si="13"/>
        <v>306.2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315.39999999999998</v>
      </c>
      <c r="E18" s="83"/>
      <c r="F18" s="68">
        <f t="shared" si="0"/>
        <v>315.39999999999998</v>
      </c>
      <c r="G18" s="69">
        <f t="shared" si="1"/>
        <v>0</v>
      </c>
      <c r="H18" s="69">
        <f t="shared" si="2"/>
        <v>0</v>
      </c>
      <c r="I18" s="69">
        <f t="shared" si="3"/>
        <v>315.39999999999998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105.7</v>
      </c>
      <c r="V18" s="85">
        <v>105.6</v>
      </c>
      <c r="W18" s="85">
        <v>104.1</v>
      </c>
      <c r="X18" s="89">
        <f t="shared" si="13"/>
        <v>315.39999999999998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>
        <v>298</v>
      </c>
      <c r="E19" s="83"/>
      <c r="F19" s="68">
        <f t="shared" si="0"/>
        <v>298</v>
      </c>
      <c r="G19" s="69">
        <f t="shared" si="1"/>
        <v>0</v>
      </c>
      <c r="H19" s="69">
        <f t="shared" si="2"/>
        <v>0</v>
      </c>
      <c r="I19" s="69">
        <f t="shared" si="3"/>
        <v>298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97.7</v>
      </c>
      <c r="V19" s="85">
        <v>100.5</v>
      </c>
      <c r="W19" s="85">
        <v>99.8</v>
      </c>
      <c r="X19" s="89">
        <f t="shared" si="13"/>
        <v>298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>
        <v>0</v>
      </c>
      <c r="E20" s="8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0</v>
      </c>
      <c r="V20" s="85">
        <v>0</v>
      </c>
      <c r="W20" s="85">
        <v>0</v>
      </c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0</v>
      </c>
      <c r="E21" s="8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0</v>
      </c>
      <c r="V21" s="85">
        <v>0</v>
      </c>
      <c r="W21" s="85">
        <v>0</v>
      </c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301.29999999999995</v>
      </c>
      <c r="E22" s="83"/>
      <c r="F22" s="68">
        <f t="shared" si="0"/>
        <v>301.29999999999995</v>
      </c>
      <c r="G22" s="69">
        <f t="shared" si="1"/>
        <v>0</v>
      </c>
      <c r="H22" s="69">
        <f t="shared" si="2"/>
        <v>0</v>
      </c>
      <c r="I22" s="69">
        <f t="shared" si="3"/>
        <v>301.29999999999995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100.6</v>
      </c>
      <c r="V22" s="85">
        <v>100.3</v>
      </c>
      <c r="W22" s="85">
        <v>100.4</v>
      </c>
      <c r="X22" s="89">
        <f t="shared" si="13"/>
        <v>301.29999999999995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299.5</v>
      </c>
      <c r="E23" s="83"/>
      <c r="F23" s="68">
        <f t="shared" si="0"/>
        <v>299.5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100.7</v>
      </c>
      <c r="V23" s="85">
        <v>99</v>
      </c>
      <c r="W23" s="85">
        <v>99.8</v>
      </c>
      <c r="X23" s="89">
        <f t="shared" si="13"/>
        <v>299.5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291.89999999999998</v>
      </c>
      <c r="E24" s="83" t="s">
        <v>98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97.1</v>
      </c>
      <c r="V24" s="85">
        <v>97.2</v>
      </c>
      <c r="W24" s="85">
        <v>97.6</v>
      </c>
      <c r="X24" s="89">
        <f t="shared" si="13"/>
        <v>291.89999999999998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>
        <v>299.39999999999998</v>
      </c>
      <c r="E25" s="83"/>
      <c r="F25" s="68">
        <f t="shared" si="0"/>
        <v>299.39999999999998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299.39999999999998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99.2</v>
      </c>
      <c r="V25" s="85">
        <v>100.5</v>
      </c>
      <c r="W25" s="85">
        <v>99.7</v>
      </c>
      <c r="X25" s="89">
        <f t="shared" si="13"/>
        <v>299.39999999999998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>
        <v>284.2</v>
      </c>
      <c r="E26" s="83"/>
      <c r="F26" s="68">
        <f t="shared" si="0"/>
        <v>284.2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284.2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91.5</v>
      </c>
      <c r="V26" s="85">
        <v>94.2</v>
      </c>
      <c r="W26" s="85">
        <v>98.5</v>
      </c>
      <c r="X26" s="89">
        <f t="shared" si="13"/>
        <v>284.2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>
        <v>290.39999999999998</v>
      </c>
      <c r="E27" s="8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96</v>
      </c>
      <c r="V27" s="85">
        <v>95.2</v>
      </c>
      <c r="W27" s="85">
        <v>99.2</v>
      </c>
      <c r="X27" s="89">
        <f t="shared" si="13"/>
        <v>290.39999999999998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>
        <v>300.89999999999998</v>
      </c>
      <c r="E28" s="83"/>
      <c r="F28" s="68">
        <f t="shared" si="0"/>
        <v>300.89999999999998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300.89999999999998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97.7</v>
      </c>
      <c r="V28" s="85">
        <v>102.3</v>
      </c>
      <c r="W28" s="85">
        <v>100.9</v>
      </c>
      <c r="X28" s="89">
        <f t="shared" si="13"/>
        <v>300.89999999999998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300.2</v>
      </c>
      <c r="E29" s="83" t="s">
        <v>98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100.4</v>
      </c>
      <c r="V29" s="85">
        <v>100.3</v>
      </c>
      <c r="W29" s="85">
        <v>99.5</v>
      </c>
      <c r="X29" s="89">
        <f t="shared" si="13"/>
        <v>300.2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306.89999999999998</v>
      </c>
      <c r="E30" s="83"/>
      <c r="F30" s="68">
        <f t="shared" si="0"/>
        <v>306.89999999999998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101.4</v>
      </c>
      <c r="V30" s="85">
        <v>104.5</v>
      </c>
      <c r="W30" s="85">
        <v>101</v>
      </c>
      <c r="X30" s="89">
        <f t="shared" si="13"/>
        <v>306.89999999999998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290.39999999999998</v>
      </c>
      <c r="E31" s="8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93.4</v>
      </c>
      <c r="V31" s="85">
        <v>100.4</v>
      </c>
      <c r="W31" s="85">
        <v>96.6</v>
      </c>
      <c r="X31" s="89">
        <f t="shared" si="13"/>
        <v>290.39999999999998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>
        <v>299.40000000000003</v>
      </c>
      <c r="E32" s="83"/>
      <c r="F32" s="68">
        <f t="shared" si="0"/>
        <v>299.40000000000003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299.40000000000003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100.7</v>
      </c>
      <c r="V32" s="85">
        <v>99.4</v>
      </c>
      <c r="W32" s="85">
        <v>99.3</v>
      </c>
      <c r="X32" s="89">
        <f t="shared" si="13"/>
        <v>299.40000000000003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308.60000000000002</v>
      </c>
      <c r="E33" s="83"/>
      <c r="F33" s="68">
        <f t="shared" si="0"/>
        <v>308.60000000000002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103.2</v>
      </c>
      <c r="V33" s="85">
        <v>102.3</v>
      </c>
      <c r="W33" s="85">
        <v>103.1</v>
      </c>
      <c r="X33" s="89">
        <f t="shared" si="13"/>
        <v>308.60000000000002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300.2</v>
      </c>
      <c r="E34" s="83"/>
      <c r="F34" s="68">
        <f t="shared" si="0"/>
        <v>300.2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300.2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98.2</v>
      </c>
      <c r="V34" s="85">
        <v>102.2</v>
      </c>
      <c r="W34" s="85">
        <v>99.8</v>
      </c>
      <c r="X34" s="89">
        <f t="shared" si="13"/>
        <v>300.2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301.5</v>
      </c>
      <c r="E35" s="83"/>
      <c r="F35" s="68">
        <f t="shared" si="0"/>
        <v>301.5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100</v>
      </c>
      <c r="V35" s="85">
        <v>98</v>
      </c>
      <c r="W35" s="85">
        <v>103.5</v>
      </c>
      <c r="X35" s="89">
        <f t="shared" si="13"/>
        <v>301.5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305.39999999999998</v>
      </c>
      <c r="E36" s="83" t="s">
        <v>98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101.8</v>
      </c>
      <c r="V36" s="85">
        <v>102.7</v>
      </c>
      <c r="W36" s="85">
        <v>100.9</v>
      </c>
      <c r="X36" s="89">
        <f t="shared" si="13"/>
        <v>305.39999999999998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0</v>
      </c>
      <c r="E37" s="83" t="s">
        <v>98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279.79999999999995</v>
      </c>
      <c r="E38" s="83"/>
      <c r="F38" s="68">
        <f t="shared" si="0"/>
        <v>279.79999999999995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279.79999999999995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96.1</v>
      </c>
      <c r="V38" s="85">
        <v>89.3</v>
      </c>
      <c r="W38" s="85">
        <v>94.4</v>
      </c>
      <c r="X38" s="89">
        <f t="shared" si="13"/>
        <v>279.79999999999995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294.70000000000005</v>
      </c>
      <c r="E39" s="83"/>
      <c r="F39" s="68">
        <f t="shared" si="0"/>
        <v>294.70000000000005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294.70000000000005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97.6</v>
      </c>
      <c r="V39" s="85">
        <v>97.7</v>
      </c>
      <c r="W39" s="85">
        <v>99.4</v>
      </c>
      <c r="X39" s="89">
        <f t="shared" si="13"/>
        <v>294.70000000000005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292.79999999999995</v>
      </c>
      <c r="E40" s="83"/>
      <c r="F40" s="68">
        <f t="shared" si="0"/>
        <v>292.79999999999995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292.79999999999995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>
        <v>93.9</v>
      </c>
      <c r="V40" s="85">
        <v>102.3</v>
      </c>
      <c r="W40" s="85">
        <v>96.6</v>
      </c>
      <c r="X40" s="89">
        <f t="shared" ref="X40:X44" si="17">U40+V40+W40</f>
        <v>292.79999999999995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98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915.5</v>
      </c>
      <c r="H46" s="69">
        <f>SUM(H10:H45)</f>
        <v>4</v>
      </c>
      <c r="I46" s="69">
        <f>LARGE(I10:I45,1)+LARGE(I10:I45,2)+LARGE(I10:I45,3)</f>
        <v>922.89999999999986</v>
      </c>
      <c r="J46" s="69">
        <f>SUM(J10:J45)</f>
        <v>4</v>
      </c>
      <c r="K46" s="69">
        <f>LARGE(K10:K45,1)+LARGE(K10:K45,2)+LARGE(K10:K45,3)</f>
        <v>899.8</v>
      </c>
      <c r="L46" s="69">
        <f>SUM(L10:L45)</f>
        <v>4</v>
      </c>
      <c r="M46" s="69">
        <f>LARGE(M10:M45,1)+LARGE(M10:M45,2)+LARGE(M10:M45,3)</f>
        <v>915.7</v>
      </c>
      <c r="N46" s="69">
        <f>SUM(N10:N45)</f>
        <v>4</v>
      </c>
      <c r="O46" s="69">
        <f>LARGE(O10:O45,1)+LARGE(O10:O45,2)+LARGE(O10:O45,3)</f>
        <v>889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1" sqref="D1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2" t="str">
        <f>Übersicht!F4</f>
        <v>Eisten</v>
      </c>
      <c r="X1" s="172"/>
    </row>
    <row r="2" spans="1:29" x14ac:dyDescent="0.3">
      <c r="A2" s="108">
        <v>1</v>
      </c>
      <c r="B2" s="64" t="str">
        <f>'Wettkampf 1'!B2</f>
        <v>Esterwegen II</v>
      </c>
      <c r="D2" s="73">
        <f>G46</f>
        <v>909.10000000000014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Übersicht!F3</f>
        <v>08.10.</v>
      </c>
      <c r="X2" s="172"/>
    </row>
    <row r="3" spans="1:29" x14ac:dyDescent="0.3">
      <c r="A3" s="108">
        <v>2</v>
      </c>
      <c r="B3" s="64" t="str">
        <f>'Wettkampf 1'!B3</f>
        <v>Spahnharrenstätte IV</v>
      </c>
      <c r="D3" s="73">
        <f>I46</f>
        <v>908.19999999999993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Eisten II</v>
      </c>
      <c r="D4" s="73">
        <f>K46</f>
        <v>906.6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Lahn V</v>
      </c>
      <c r="D5" s="73">
        <f>M46</f>
        <v>915.19999999999993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118</v>
      </c>
      <c r="X5" s="168"/>
      <c r="Y5" s="76"/>
    </row>
    <row r="6" spans="1:29" x14ac:dyDescent="0.3">
      <c r="A6" s="108">
        <v>5</v>
      </c>
      <c r="B6" s="64" t="str">
        <f>'Wettkampf 1'!B6</f>
        <v>Lorup IV</v>
      </c>
      <c r="D6" s="73">
        <f>O46</f>
        <v>898.19999999999993</v>
      </c>
      <c r="E6" s="112" t="str">
        <f>IF(P46&gt;4,"Es sind zu viele Schützen in Wertung!"," ")</f>
        <v xml:space="preserve"> </v>
      </c>
      <c r="U6" s="76"/>
      <c r="V6" s="109" t="s">
        <v>45</v>
      </c>
      <c r="W6" s="171" t="s">
        <v>123</v>
      </c>
      <c r="X6" s="171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124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 t="s">
        <v>98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309.8</v>
      </c>
      <c r="E12" s="83"/>
      <c r="F12" s="68">
        <f t="shared" si="0"/>
        <v>309.8</v>
      </c>
      <c r="G12" s="69">
        <f t="shared" si="1"/>
        <v>309.8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103.6</v>
      </c>
      <c r="V12" s="85">
        <v>103.7</v>
      </c>
      <c r="W12" s="85">
        <v>102.5</v>
      </c>
      <c r="X12" s="89">
        <f t="shared" si="13"/>
        <v>309.8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298.7</v>
      </c>
      <c r="E13" s="83"/>
      <c r="F13" s="68">
        <f t="shared" si="0"/>
        <v>298.7</v>
      </c>
      <c r="G13" s="69">
        <f t="shared" si="1"/>
        <v>298.7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99.5</v>
      </c>
      <c r="V13" s="85">
        <v>103.1</v>
      </c>
      <c r="W13" s="85">
        <v>96.1</v>
      </c>
      <c r="X13" s="89">
        <f t="shared" si="13"/>
        <v>298.7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>
        <v>300.60000000000002</v>
      </c>
      <c r="E14" s="83"/>
      <c r="F14" s="68">
        <f t="shared" si="0"/>
        <v>300.60000000000002</v>
      </c>
      <c r="G14" s="69">
        <f t="shared" si="1"/>
        <v>300.60000000000002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98.2</v>
      </c>
      <c r="V14" s="85">
        <v>100</v>
      </c>
      <c r="W14" s="85">
        <v>102.4</v>
      </c>
      <c r="X14" s="89">
        <f t="shared" si="13"/>
        <v>300.60000000000002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300.39999999999998</v>
      </c>
      <c r="E17" s="83"/>
      <c r="F17" s="68">
        <f t="shared" si="0"/>
        <v>300.39999999999998</v>
      </c>
      <c r="G17" s="69">
        <f t="shared" si="1"/>
        <v>0</v>
      </c>
      <c r="H17" s="69">
        <f t="shared" si="2"/>
        <v>0</v>
      </c>
      <c r="I17" s="69">
        <f t="shared" si="3"/>
        <v>300.39999999999998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</v>
      </c>
      <c r="V17" s="85">
        <v>101.9</v>
      </c>
      <c r="W17" s="85">
        <v>96.5</v>
      </c>
      <c r="X17" s="89">
        <f t="shared" si="13"/>
        <v>300.39999999999998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304.60000000000002</v>
      </c>
      <c r="E18" s="83"/>
      <c r="F18" s="68">
        <f t="shared" si="0"/>
        <v>304.60000000000002</v>
      </c>
      <c r="G18" s="69">
        <f t="shared" si="1"/>
        <v>0</v>
      </c>
      <c r="H18" s="69">
        <f t="shared" si="2"/>
        <v>0</v>
      </c>
      <c r="I18" s="69">
        <f t="shared" si="3"/>
        <v>304.60000000000002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101.6</v>
      </c>
      <c r="V18" s="85">
        <v>104.2</v>
      </c>
      <c r="W18" s="85">
        <v>98.8</v>
      </c>
      <c r="X18" s="89">
        <f t="shared" si="13"/>
        <v>304.60000000000002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>
        <v>303.2</v>
      </c>
      <c r="E19" s="83"/>
      <c r="F19" s="68">
        <f t="shared" si="0"/>
        <v>303.2</v>
      </c>
      <c r="G19" s="69">
        <f t="shared" si="1"/>
        <v>0</v>
      </c>
      <c r="H19" s="69">
        <f t="shared" si="2"/>
        <v>0</v>
      </c>
      <c r="I19" s="69">
        <f t="shared" si="3"/>
        <v>303.2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99.8</v>
      </c>
      <c r="V19" s="85">
        <v>100.8</v>
      </c>
      <c r="W19" s="85">
        <v>102.6</v>
      </c>
      <c r="X19" s="89">
        <f t="shared" si="13"/>
        <v>303.2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290.5</v>
      </c>
      <c r="E21" s="8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96.4</v>
      </c>
      <c r="V21" s="85">
        <v>96</v>
      </c>
      <c r="W21" s="85">
        <v>98.1</v>
      </c>
      <c r="X21" s="89">
        <f t="shared" si="13"/>
        <v>290.5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244.8</v>
      </c>
      <c r="E22" s="83"/>
      <c r="F22" s="68">
        <f t="shared" si="0"/>
        <v>244.8</v>
      </c>
      <c r="G22" s="69">
        <f t="shared" si="1"/>
        <v>0</v>
      </c>
      <c r="H22" s="69">
        <f t="shared" si="2"/>
        <v>0</v>
      </c>
      <c r="I22" s="69">
        <f t="shared" si="3"/>
        <v>244.8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77.099999999999994</v>
      </c>
      <c r="V22" s="85">
        <v>83.9</v>
      </c>
      <c r="W22" s="85">
        <v>83.8</v>
      </c>
      <c r="X22" s="89">
        <f t="shared" si="13"/>
        <v>244.8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307.60000000000002</v>
      </c>
      <c r="E23" s="83"/>
      <c r="F23" s="68">
        <f t="shared" si="0"/>
        <v>307.60000000000002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</v>
      </c>
      <c r="V23" s="85">
        <v>102.1</v>
      </c>
      <c r="W23" s="85">
        <v>103.5</v>
      </c>
      <c r="X23" s="89">
        <f t="shared" si="13"/>
        <v>307.60000000000002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296.60000000000002</v>
      </c>
      <c r="E24" s="83"/>
      <c r="F24" s="68">
        <f t="shared" si="0"/>
        <v>296.60000000000002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296.60000000000002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99.7</v>
      </c>
      <c r="V24" s="85">
        <v>98.9</v>
      </c>
      <c r="W24" s="85">
        <v>98</v>
      </c>
      <c r="X24" s="89">
        <f t="shared" si="13"/>
        <v>296.60000000000002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 t="s">
        <v>98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>
        <v>302.39999999999998</v>
      </c>
      <c r="E26" s="83"/>
      <c r="F26" s="68">
        <f t="shared" si="0"/>
        <v>302.39999999999998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98.6</v>
      </c>
      <c r="V26" s="85">
        <v>101.9</v>
      </c>
      <c r="W26" s="85">
        <v>101.9</v>
      </c>
      <c r="X26" s="89">
        <f t="shared" si="13"/>
        <v>302.39999999999998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>
        <v>289.89999999999998</v>
      </c>
      <c r="E27" s="83"/>
      <c r="F27" s="68">
        <f t="shared" si="0"/>
        <v>289.89999999999998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289.89999999999998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96.3</v>
      </c>
      <c r="V27" s="85">
        <v>97.6</v>
      </c>
      <c r="W27" s="85">
        <v>96</v>
      </c>
      <c r="X27" s="89">
        <f t="shared" si="13"/>
        <v>289.89999999999998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 t="s">
        <v>98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 t="str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287.5</v>
      </c>
      <c r="E29" s="83"/>
      <c r="F29" s="68">
        <f t="shared" si="0"/>
        <v>287.5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287.5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93.7</v>
      </c>
      <c r="V29" s="85">
        <v>97</v>
      </c>
      <c r="W29" s="85">
        <v>96.8</v>
      </c>
      <c r="X29" s="89">
        <f t="shared" si="13"/>
        <v>287.5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306.39999999999998</v>
      </c>
      <c r="E30" s="83"/>
      <c r="F30" s="68">
        <f t="shared" si="0"/>
        <v>306.39999999999998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103.4</v>
      </c>
      <c r="V30" s="85">
        <v>101.8</v>
      </c>
      <c r="W30" s="85">
        <v>101.2</v>
      </c>
      <c r="X30" s="89">
        <f t="shared" si="13"/>
        <v>306.39999999999998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288.2</v>
      </c>
      <c r="E31" s="8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97.8</v>
      </c>
      <c r="V31" s="85">
        <v>92.2</v>
      </c>
      <c r="W31" s="85">
        <v>98.2</v>
      </c>
      <c r="X31" s="89">
        <f t="shared" si="13"/>
        <v>288.2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308.2</v>
      </c>
      <c r="E33" s="83"/>
      <c r="F33" s="68">
        <f t="shared" si="0"/>
        <v>308.2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102.4</v>
      </c>
      <c r="V33" s="85">
        <v>102.4</v>
      </c>
      <c r="W33" s="85">
        <v>103.4</v>
      </c>
      <c r="X33" s="89">
        <f t="shared" si="13"/>
        <v>308.20000000000005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300.60000000000002</v>
      </c>
      <c r="E34" s="83"/>
      <c r="F34" s="68">
        <f t="shared" si="0"/>
        <v>300.60000000000002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300.60000000000002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98.4</v>
      </c>
      <c r="V34" s="85">
        <v>102</v>
      </c>
      <c r="W34" s="85">
        <v>100.2</v>
      </c>
      <c r="X34" s="89">
        <f t="shared" si="13"/>
        <v>300.60000000000002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306.3</v>
      </c>
      <c r="E35" s="83" t="s">
        <v>98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100.4</v>
      </c>
      <c r="V35" s="85">
        <v>103.2</v>
      </c>
      <c r="W35" s="85">
        <v>102.7</v>
      </c>
      <c r="X35" s="89">
        <f t="shared" si="13"/>
        <v>306.3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305.2</v>
      </c>
      <c r="E36" s="83"/>
      <c r="F36" s="68">
        <f t="shared" si="0"/>
        <v>305.2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101.4</v>
      </c>
      <c r="V36" s="85">
        <v>101.1</v>
      </c>
      <c r="W36" s="85">
        <v>102.7</v>
      </c>
      <c r="X36" s="89">
        <f t="shared" si="13"/>
        <v>305.2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289.60000000000002</v>
      </c>
      <c r="E37" s="83"/>
      <c r="F37" s="68">
        <f t="shared" si="0"/>
        <v>289.60000000000002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289.60000000000002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96.3</v>
      </c>
      <c r="V37" s="85">
        <v>95.7</v>
      </c>
      <c r="W37" s="85">
        <v>97.6</v>
      </c>
      <c r="X37" s="89">
        <f t="shared" si="13"/>
        <v>289.60000000000002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298.39999999999998</v>
      </c>
      <c r="E38" s="83"/>
      <c r="F38" s="68">
        <f t="shared" si="0"/>
        <v>298.39999999999998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298.39999999999998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98.1</v>
      </c>
      <c r="V38" s="85">
        <v>101.9</v>
      </c>
      <c r="W38" s="85">
        <v>98.4</v>
      </c>
      <c r="X38" s="89">
        <f t="shared" si="13"/>
        <v>298.39999999999998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294.60000000000002</v>
      </c>
      <c r="E39" s="83"/>
      <c r="F39" s="68">
        <f t="shared" si="0"/>
        <v>294.60000000000002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294.60000000000002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98.3</v>
      </c>
      <c r="V39" s="85">
        <v>96.5</v>
      </c>
      <c r="W39" s="85">
        <v>99.8</v>
      </c>
      <c r="X39" s="89">
        <f t="shared" si="13"/>
        <v>294.60000000000002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295.2</v>
      </c>
      <c r="E40" s="83" t="s">
        <v>98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>
        <v>99.8</v>
      </c>
      <c r="V40" s="85">
        <v>99.3</v>
      </c>
      <c r="W40" s="85">
        <v>96.1</v>
      </c>
      <c r="X40" s="89">
        <f t="shared" si="13"/>
        <v>295.2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909.10000000000014</v>
      </c>
      <c r="H46" s="69">
        <f>SUM(H10:H45)</f>
        <v>3</v>
      </c>
      <c r="I46" s="69">
        <f>LARGE(I10:I45,1)+LARGE(I10:I45,2)+LARGE(I10:I45,3)</f>
        <v>908.19999999999993</v>
      </c>
      <c r="J46" s="69">
        <f>SUM(J10:J45)</f>
        <v>4</v>
      </c>
      <c r="K46" s="69">
        <f>LARGE(K10:K45,1)+LARGE(K10:K45,2)+LARGE(K10:K45,3)</f>
        <v>906.6</v>
      </c>
      <c r="L46" s="69">
        <f>SUM(L10:L45)</f>
        <v>4</v>
      </c>
      <c r="M46" s="69">
        <f>LARGE(M10:M45,1)+LARGE(M10:M45,2)+LARGE(M10:M45,3)</f>
        <v>915.19999999999993</v>
      </c>
      <c r="N46" s="69">
        <f>SUM(N10:N45)</f>
        <v>4</v>
      </c>
      <c r="O46" s="69">
        <f>LARGE(O10:O45,1)+LARGE(O10:O45,2)+LARGE(O10:O45,3)</f>
        <v>898.19999999999993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2" t="str">
        <f>Übersicht!G4</f>
        <v xml:space="preserve">Lahn </v>
      </c>
      <c r="X1" s="172"/>
    </row>
    <row r="2" spans="1:29" x14ac:dyDescent="0.3">
      <c r="A2" s="108">
        <v>1</v>
      </c>
      <c r="B2" s="64" t="str">
        <f>'Wettkampf 1'!B2</f>
        <v>Esterwegen II</v>
      </c>
      <c r="D2" s="73">
        <f>G46</f>
        <v>914.59999999999991</v>
      </c>
      <c r="E2" s="112" t="str">
        <f>IF(H46&gt;4,"Es sind zu viele Schützen in Wertung!"," ")</f>
        <v>Es sind zu viele Schützen in Wertung!</v>
      </c>
      <c r="V2" s="109" t="s">
        <v>32</v>
      </c>
      <c r="W2" s="173" t="str">
        <f>Übersicht!G3</f>
        <v>22.10.</v>
      </c>
      <c r="X2" s="172"/>
    </row>
    <row r="3" spans="1:29" x14ac:dyDescent="0.3">
      <c r="A3" s="108">
        <v>2</v>
      </c>
      <c r="B3" s="64" t="str">
        <f>'Wettkampf 1'!B3</f>
        <v>Spahnharrenstätte IV</v>
      </c>
      <c r="D3" s="73">
        <f>I46</f>
        <v>900.09999999999991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Eisten II</v>
      </c>
      <c r="D4" s="73">
        <f>K46</f>
        <v>885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Lahn V</v>
      </c>
      <c r="D5" s="73">
        <f>M46</f>
        <v>916.69999999999993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110</v>
      </c>
      <c r="X5" s="168"/>
      <c r="Y5" s="76"/>
    </row>
    <row r="6" spans="1:29" x14ac:dyDescent="0.3">
      <c r="A6" s="108">
        <v>5</v>
      </c>
      <c r="B6" s="64" t="str">
        <f>'Wettkampf 1'!B6</f>
        <v>Lorup IV</v>
      </c>
      <c r="D6" s="73">
        <f>O46</f>
        <v>894.80000000000007</v>
      </c>
      <c r="E6" s="112" t="str">
        <f>IF(P46&gt;4,"Es sind zu viele Schützen in Wertung!"," ")</f>
        <v xml:space="preserve"> </v>
      </c>
      <c r="U6" s="76"/>
      <c r="V6" s="109" t="s">
        <v>45</v>
      </c>
      <c r="W6" s="171" t="s">
        <v>125</v>
      </c>
      <c r="X6" s="171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110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>
        <v>0</v>
      </c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>
        <v>307.39999999999998</v>
      </c>
      <c r="E11" s="83"/>
      <c r="F11" s="68">
        <f t="shared" ref="F11:F45" si="0">IF(E11="x","0",D11)</f>
        <v>307.39999999999998</v>
      </c>
      <c r="G11" s="69">
        <f t="shared" ref="G11:G45" si="1">IF(C11=$B$2,F11,0)</f>
        <v>307.39999999999998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311.39999999999998</v>
      </c>
      <c r="E12" s="83"/>
      <c r="F12" s="68">
        <f t="shared" si="0"/>
        <v>311.39999999999998</v>
      </c>
      <c r="G12" s="69">
        <f t="shared" si="1"/>
        <v>311.39999999999998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295.8</v>
      </c>
      <c r="E13" s="83"/>
      <c r="F13" s="68">
        <f t="shared" si="0"/>
        <v>295.8</v>
      </c>
      <c r="G13" s="69">
        <f t="shared" si="1"/>
        <v>295.8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>
        <v>0</v>
      </c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>
        <v>0</v>
      </c>
      <c r="E15" s="8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>
        <v>0</v>
      </c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0</v>
      </c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301.89999999999998</v>
      </c>
      <c r="E18" s="83"/>
      <c r="F18" s="68">
        <f t="shared" si="0"/>
        <v>301.89999999999998</v>
      </c>
      <c r="G18" s="69">
        <f t="shared" si="1"/>
        <v>0</v>
      </c>
      <c r="H18" s="69">
        <f t="shared" si="2"/>
        <v>0</v>
      </c>
      <c r="I18" s="69">
        <f t="shared" si="3"/>
        <v>301.89999999999998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>
        <v>306</v>
      </c>
      <c r="E19" s="83"/>
      <c r="F19" s="68">
        <f t="shared" si="0"/>
        <v>306</v>
      </c>
      <c r="G19" s="69">
        <f t="shared" si="1"/>
        <v>0</v>
      </c>
      <c r="H19" s="69">
        <f t="shared" si="2"/>
        <v>0</v>
      </c>
      <c r="I19" s="69">
        <f t="shared" si="3"/>
        <v>306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>
        <v>0</v>
      </c>
      <c r="E20" s="8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292.2</v>
      </c>
      <c r="E21" s="83"/>
      <c r="F21" s="68">
        <f t="shared" si="0"/>
        <v>292.2</v>
      </c>
      <c r="G21" s="69">
        <f t="shared" si="1"/>
        <v>0</v>
      </c>
      <c r="H21" s="69">
        <f t="shared" si="2"/>
        <v>0</v>
      </c>
      <c r="I21" s="69">
        <f t="shared" si="3"/>
        <v>292.2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0</v>
      </c>
      <c r="E22" s="83" t="s">
        <v>98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305.5</v>
      </c>
      <c r="E23" s="83"/>
      <c r="F23" s="68">
        <f t="shared" si="0"/>
        <v>305.5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293.10000000000002</v>
      </c>
      <c r="E24" s="83"/>
      <c r="F24" s="68">
        <f t="shared" si="0"/>
        <v>293.10000000000002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>
        <v>286.39999999999998</v>
      </c>
      <c r="E25" s="83"/>
      <c r="F25" s="68">
        <f t="shared" si="0"/>
        <v>286.39999999999998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>
        <v>0</v>
      </c>
      <c r="E26" s="8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>
        <v>0</v>
      </c>
      <c r="E27" s="8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>
        <v>0</v>
      </c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301.2</v>
      </c>
      <c r="E29" s="83" t="s">
        <v>98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309.2</v>
      </c>
      <c r="E30" s="8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280.5</v>
      </c>
      <c r="E31" s="83"/>
      <c r="F31" s="68">
        <f t="shared" si="0"/>
        <v>280.5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>
        <v>301.3</v>
      </c>
      <c r="E32" s="8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304.60000000000002</v>
      </c>
      <c r="E33" s="83"/>
      <c r="F33" s="68">
        <f t="shared" si="0"/>
        <v>304.60000000000002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304.60000000000002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302.89999999999998</v>
      </c>
      <c r="E34" s="83"/>
      <c r="F34" s="68">
        <f t="shared" si="0"/>
        <v>302.89999999999998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302.89999999999998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296.60000000000002</v>
      </c>
      <c r="E35" s="83"/>
      <c r="F35" s="68">
        <f t="shared" si="0"/>
        <v>296.60000000000002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300.89999999999998</v>
      </c>
      <c r="E36" s="83"/>
      <c r="F36" s="68">
        <f t="shared" si="0"/>
        <v>300.89999999999998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297.3</v>
      </c>
      <c r="E37" s="83"/>
      <c r="F37" s="68">
        <f t="shared" si="0"/>
        <v>297.3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303.2</v>
      </c>
      <c r="E38" s="8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295.2</v>
      </c>
      <c r="E39" s="8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268.7</v>
      </c>
      <c r="E40" s="83"/>
      <c r="F40" s="68">
        <f t="shared" si="0"/>
        <v>268.7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268.7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>
        <v>0</v>
      </c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>
        <v>0</v>
      </c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>
        <v>0</v>
      </c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>
        <v>0</v>
      </c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914.59999999999991</v>
      </c>
      <c r="H46" s="69">
        <f>SUM(H10:H45)</f>
        <v>5</v>
      </c>
      <c r="I46" s="69">
        <f>LARGE(I10:I45,1)+LARGE(I10:I45,2)+LARGE(I10:I45,3)</f>
        <v>900.09999999999991</v>
      </c>
      <c r="J46" s="69">
        <f>SUM(J10:J45)</f>
        <v>4</v>
      </c>
      <c r="K46" s="69">
        <f>LARGE(K10:K45,1)+LARGE(K10:K45,2)+LARGE(K10:K45,3)</f>
        <v>885</v>
      </c>
      <c r="L46" s="69">
        <f>SUM(L10:L45)</f>
        <v>4</v>
      </c>
      <c r="M46" s="69">
        <f>LARGE(M10:M45,1)+LARGE(M10:M45,2)+LARGE(M10:M45,3)</f>
        <v>916.69999999999993</v>
      </c>
      <c r="N46" s="69">
        <f>SUM(N10:N45)</f>
        <v>4</v>
      </c>
      <c r="O46" s="69">
        <f>LARGE(O10:O45,1)+LARGE(O10:O45,2)+LARGE(O10:O45,3)</f>
        <v>894.80000000000007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2" t="str">
        <f>Übersicht!H4</f>
        <v>Lorup</v>
      </c>
      <c r="X1" s="172"/>
    </row>
    <row r="2" spans="1:29" x14ac:dyDescent="0.3">
      <c r="A2" s="108">
        <v>1</v>
      </c>
      <c r="B2" s="64" t="str">
        <f>'Wettkampf 1'!B2</f>
        <v>Esterwegen II</v>
      </c>
      <c r="D2" s="73">
        <f>G46</f>
        <v>912.7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Übersicht!H3</f>
        <v>05.11.</v>
      </c>
      <c r="X2" s="172"/>
    </row>
    <row r="3" spans="1:29" x14ac:dyDescent="0.3">
      <c r="A3" s="108">
        <v>2</v>
      </c>
      <c r="B3" s="64" t="str">
        <f>'Wettkampf 1'!B3</f>
        <v>Spahnharrenstätte IV</v>
      </c>
      <c r="D3" s="73">
        <f>I46</f>
        <v>895.3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Eisten II</v>
      </c>
      <c r="D4" s="73">
        <f>K46</f>
        <v>896.2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Lahn V</v>
      </c>
      <c r="D5" s="73">
        <f>M46</f>
        <v>923.59999999999991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126</v>
      </c>
      <c r="X5" s="168"/>
      <c r="Y5" s="76"/>
    </row>
    <row r="6" spans="1:29" x14ac:dyDescent="0.3">
      <c r="A6" s="108">
        <v>5</v>
      </c>
      <c r="B6" s="64" t="str">
        <f>'Wettkampf 1'!B6</f>
        <v>Lorup IV</v>
      </c>
      <c r="D6" s="73">
        <f>O46</f>
        <v>887</v>
      </c>
      <c r="E6" s="112" t="str">
        <f>IF(P46&gt;4,"Es sind zu viele Schützen in Wertung!"," ")</f>
        <v xml:space="preserve"> </v>
      </c>
      <c r="U6" s="76"/>
      <c r="V6" s="109" t="s">
        <v>45</v>
      </c>
      <c r="W6" s="171"/>
      <c r="X6" s="171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50</v>
      </c>
      <c r="W7" s="174" t="s">
        <v>61</v>
      </c>
      <c r="X7" s="17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9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183">
        <v>305.10000000000002</v>
      </c>
      <c r="E10" s="184"/>
      <c r="F10" s="68">
        <f>IF(E10="x","0",D10)</f>
        <v>305.10000000000002</v>
      </c>
      <c r="G10" s="69">
        <f>IF(C10=$B$2,F10,0)</f>
        <v>305.10000000000002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183"/>
      <c r="E11" s="184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183">
        <v>308.8</v>
      </c>
      <c r="E12" s="184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183">
        <v>298.8</v>
      </c>
      <c r="E13" s="184"/>
      <c r="F13" s="68">
        <f t="shared" si="0"/>
        <v>298.8</v>
      </c>
      <c r="G13" s="69">
        <f t="shared" si="1"/>
        <v>298.8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183"/>
      <c r="E14" s="184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183"/>
      <c r="E15" s="184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183"/>
      <c r="E16" s="184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183">
        <v>299.10000000000002</v>
      </c>
      <c r="E17" s="184"/>
      <c r="F17" s="68">
        <f t="shared" si="0"/>
        <v>299.10000000000002</v>
      </c>
      <c r="G17" s="69">
        <f t="shared" si="1"/>
        <v>0</v>
      </c>
      <c r="H17" s="69">
        <f t="shared" si="2"/>
        <v>0</v>
      </c>
      <c r="I17" s="69">
        <f t="shared" si="3"/>
        <v>299.10000000000002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183">
        <v>300.89999999999998</v>
      </c>
      <c r="E18" s="184"/>
      <c r="F18" s="68">
        <f t="shared" si="0"/>
        <v>300.89999999999998</v>
      </c>
      <c r="G18" s="69">
        <f t="shared" si="1"/>
        <v>0</v>
      </c>
      <c r="H18" s="69">
        <f t="shared" si="2"/>
        <v>0</v>
      </c>
      <c r="I18" s="69">
        <f t="shared" si="3"/>
        <v>300.89999999999998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183"/>
      <c r="E19" s="184" t="s">
        <v>98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183">
        <v>295.3</v>
      </c>
      <c r="E20" s="184"/>
      <c r="F20" s="68">
        <f t="shared" si="0"/>
        <v>295.3</v>
      </c>
      <c r="G20" s="69">
        <f t="shared" si="1"/>
        <v>0</v>
      </c>
      <c r="H20" s="69">
        <f t="shared" si="2"/>
        <v>0</v>
      </c>
      <c r="I20" s="69">
        <f t="shared" si="3"/>
        <v>295.3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183"/>
      <c r="E21" s="184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183">
        <v>290.5</v>
      </c>
      <c r="E22" s="184"/>
      <c r="F22" s="68">
        <f t="shared" si="0"/>
        <v>290.5</v>
      </c>
      <c r="G22" s="69">
        <f t="shared" si="1"/>
        <v>0</v>
      </c>
      <c r="H22" s="69">
        <f t="shared" si="2"/>
        <v>0</v>
      </c>
      <c r="I22" s="69">
        <f t="shared" si="3"/>
        <v>290.5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183">
        <v>303.60000000000002</v>
      </c>
      <c r="E23" s="184"/>
      <c r="F23" s="68">
        <f t="shared" si="0"/>
        <v>303.60000000000002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183">
        <v>293.7</v>
      </c>
      <c r="E24" s="184"/>
      <c r="F24" s="68">
        <f t="shared" si="0"/>
        <v>293.7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293.7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183"/>
      <c r="E25" s="184" t="s">
        <v>98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183">
        <v>286.89999999999998</v>
      </c>
      <c r="E26" s="184"/>
      <c r="F26" s="68">
        <f t="shared" si="0"/>
        <v>286.89999999999998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286.89999999999998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183"/>
      <c r="E27" s="184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183">
        <v>298.89999999999998</v>
      </c>
      <c r="E28" s="184"/>
      <c r="F28" s="68">
        <f t="shared" si="0"/>
        <v>298.89999999999998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298.89999999999998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183">
        <v>295.89999999999998</v>
      </c>
      <c r="E29" s="184" t="s">
        <v>98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183">
        <v>309.5</v>
      </c>
      <c r="E30" s="184"/>
      <c r="F30" s="68">
        <f t="shared" si="0"/>
        <v>309.5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183">
        <v>292.2</v>
      </c>
      <c r="E31" s="184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183">
        <v>297.5</v>
      </c>
      <c r="E32" s="184"/>
      <c r="F32" s="68">
        <f t="shared" si="0"/>
        <v>297.5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297.5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183">
        <v>308.3</v>
      </c>
      <c r="E33" s="184"/>
      <c r="F33" s="68">
        <f t="shared" si="0"/>
        <v>308.3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183">
        <v>305.8</v>
      </c>
      <c r="E34" s="184"/>
      <c r="F34" s="68">
        <f t="shared" si="0"/>
        <v>305.8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305.8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183">
        <v>301.3</v>
      </c>
      <c r="E35" s="184"/>
      <c r="F35" s="68">
        <f t="shared" si="0"/>
        <v>301.3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183">
        <v>307.8</v>
      </c>
      <c r="E36" s="184" t="s">
        <v>98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183">
        <v>299.5</v>
      </c>
      <c r="E37" s="184" t="s">
        <v>98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183">
        <v>276.8</v>
      </c>
      <c r="E38" s="184"/>
      <c r="F38" s="68">
        <f t="shared" si="0"/>
        <v>276.8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276.8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183">
        <v>297.3</v>
      </c>
      <c r="E39" s="184"/>
      <c r="F39" s="68">
        <f t="shared" si="0"/>
        <v>297.3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297.3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183">
        <v>288.39999999999998</v>
      </c>
      <c r="E40" s="184"/>
      <c r="F40" s="68">
        <f t="shared" si="0"/>
        <v>288.39999999999998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288.39999999999998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183"/>
      <c r="E41" s="184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183"/>
      <c r="E42" s="184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183"/>
      <c r="E43" s="184" t="s">
        <v>98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183"/>
      <c r="E44" s="184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83"/>
      <c r="E45" s="184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912.7</v>
      </c>
      <c r="H46" s="69">
        <f>SUM(H10:H45)</f>
        <v>4</v>
      </c>
      <c r="I46" s="69">
        <f>LARGE(I10:I45,1)+LARGE(I10:I45,2)+LARGE(I10:I45,3)</f>
        <v>895.3</v>
      </c>
      <c r="J46" s="69">
        <f>SUM(J10:J45)</f>
        <v>4</v>
      </c>
      <c r="K46" s="69">
        <f>LARGE(K10:K45,1)+LARGE(K10:K45,2)+LARGE(K10:K45,3)</f>
        <v>896.2</v>
      </c>
      <c r="L46" s="69">
        <f>SUM(L10:L45)</f>
        <v>4</v>
      </c>
      <c r="M46" s="69">
        <f>LARGE(M10:M45,1)+LARGE(M10:M45,2)+LARGE(M10:M45,3)</f>
        <v>923.59999999999991</v>
      </c>
      <c r="N46" s="69">
        <f>SUM(N10:N45)</f>
        <v>4</v>
      </c>
      <c r="O46" s="69">
        <f>LARGE(O10:O45,1)+LARGE(O10:O45,2)+LARGE(O10:O45,3)</f>
        <v>887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110"/>
      <c r="D1" s="73" t="s">
        <v>8</v>
      </c>
      <c r="V1" s="109" t="s">
        <v>47</v>
      </c>
      <c r="W1" s="172">
        <f>Übersicht!I4</f>
        <v>0</v>
      </c>
      <c r="X1" s="172"/>
    </row>
    <row r="2" spans="1:27" x14ac:dyDescent="0.3">
      <c r="A2" s="108">
        <v>1</v>
      </c>
      <c r="B2" s="64" t="str">
        <f>'Wettkampf 1'!B2</f>
        <v>Esterwegen II</v>
      </c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3">
        <f>Übersicht!I3</f>
        <v>0</v>
      </c>
      <c r="X2" s="172"/>
    </row>
    <row r="3" spans="1:27" x14ac:dyDescent="0.3">
      <c r="A3" s="108">
        <v>2</v>
      </c>
      <c r="B3" s="64" t="str">
        <f>'Wettkampf 1'!B3</f>
        <v>Spahnharrenstätte IV</v>
      </c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Eisten II</v>
      </c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Lahn V</v>
      </c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Lorup IV</v>
      </c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61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6" sqref="D1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Übersicht!L4</f>
        <v>Esterwegen</v>
      </c>
      <c r="X1" s="172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3" t="str">
        <f>Übersicht!L3</f>
        <v>21.01.</v>
      </c>
      <c r="X2" s="172"/>
    </row>
    <row r="3" spans="1:27" x14ac:dyDescent="0.3">
      <c r="A3" s="108">
        <v>2</v>
      </c>
      <c r="B3" s="64" t="str">
        <f>'Wettkampf 1'!B3</f>
        <v>Spahnharrenstätte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Lahn 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Lorup IV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61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Übersicht!M4</f>
        <v>Spahnharrenstätte</v>
      </c>
      <c r="X1" s="172"/>
    </row>
    <row r="2" spans="1:27" x14ac:dyDescent="0.3">
      <c r="A2" s="108">
        <v>1</v>
      </c>
      <c r="B2" s="64" t="str">
        <f>'Wettkampf 1'!B2</f>
        <v>Esterwegen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3" t="str">
        <f>Übersicht!M3</f>
        <v>04.02.</v>
      </c>
      <c r="X2" s="172"/>
    </row>
    <row r="3" spans="1:27" x14ac:dyDescent="0.3">
      <c r="A3" s="108">
        <v>2</v>
      </c>
      <c r="B3" s="64" t="str">
        <f>'Wettkampf 1'!B3</f>
        <v>Spahnharrenstätte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Eisten 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Lahn 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7"/>
      <c r="X5" s="168"/>
      <c r="Y5" s="76"/>
    </row>
    <row r="6" spans="1:27" x14ac:dyDescent="0.3">
      <c r="A6" s="108">
        <v>5</v>
      </c>
      <c r="B6" s="64" t="str">
        <f>'Wettkampf 1'!B6</f>
        <v>Lorup IV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1"/>
      <c r="X6" s="171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61</v>
      </c>
      <c r="X7" s="17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" customHeight="1" x14ac:dyDescent="0.3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2023-12-02T06:47:51Z</cp:lastPrinted>
  <dcterms:created xsi:type="dcterms:W3CDTF">2010-11-23T11:44:38Z</dcterms:created>
  <dcterms:modified xsi:type="dcterms:W3CDTF">2023-12-02T06:47:57Z</dcterms:modified>
</cp:coreProperties>
</file>