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Hochgeladen\LGA 2021-2022\"/>
    </mc:Choice>
  </mc:AlternateContent>
  <xr:revisionPtr revIDLastSave="0" documentId="13_ncr:1_{3B74953D-78EF-40FF-B3E0-387219512FD5}" xr6:coauthVersionLast="36" xr6:coauthVersionMax="47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0" i="18" l="1"/>
  <c r="B9" i="18"/>
  <c r="B15" i="18"/>
  <c r="B12" i="18"/>
  <c r="B6" i="18"/>
  <c r="B33" i="18"/>
  <c r="B36" i="18"/>
  <c r="B2" i="18"/>
  <c r="B32" i="18"/>
  <c r="B23" i="18"/>
  <c r="B24" i="18"/>
  <c r="B37" i="18"/>
  <c r="B25" i="18"/>
  <c r="B4" i="18"/>
  <c r="B19" i="18"/>
  <c r="B27" i="18"/>
  <c r="B22" i="18"/>
  <c r="B8" i="18"/>
  <c r="B21" i="18"/>
  <c r="B5" i="18"/>
  <c r="B26" i="18"/>
  <c r="B20" i="18"/>
  <c r="B18" i="18"/>
  <c r="B3" i="18"/>
  <c r="B29" i="18"/>
  <c r="B10" i="18"/>
  <c r="B11" i="18"/>
  <c r="B13" i="18"/>
  <c r="B16" i="18"/>
  <c r="B31" i="18"/>
  <c r="B7" i="18"/>
  <c r="B14" i="18"/>
  <c r="B35" i="18"/>
  <c r="B28" i="18"/>
  <c r="B34" i="18"/>
  <c r="B17" i="18"/>
  <c r="Q4" i="1"/>
  <c r="P4" i="1"/>
  <c r="O4" i="1"/>
  <c r="N4" i="1"/>
  <c r="M4" i="1"/>
  <c r="L4" i="1"/>
  <c r="C1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AC41" i="21" s="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L36" i="21"/>
  <c r="F36" i="21"/>
  <c r="M36" i="21" s="1"/>
  <c r="AB35" i="21"/>
  <c r="AA35" i="21"/>
  <c r="AC35" i="21" s="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AC31" i="21" s="1"/>
  <c r="R31" i="21"/>
  <c r="F31" i="21"/>
  <c r="G31" i="21" s="1"/>
  <c r="AB30" i="21"/>
  <c r="AA30" i="21"/>
  <c r="AC30" i="21" s="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AC14" i="21" s="1"/>
  <c r="L14" i="21"/>
  <c r="H14" i="21"/>
  <c r="F14" i="21"/>
  <c r="G14" i="21" s="1"/>
  <c r="AB13" i="21"/>
  <c r="AA13" i="21"/>
  <c r="AC13" i="21" s="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AC10" i="21" s="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36" i="21" l="1"/>
  <c r="M13" i="21"/>
  <c r="I17" i="21"/>
  <c r="AC17" i="21"/>
  <c r="AC32" i="21"/>
  <c r="Q13" i="21"/>
  <c r="AC15" i="21"/>
  <c r="AC20" i="21"/>
  <c r="AC21" i="21"/>
  <c r="AC28" i="21"/>
  <c r="AC43" i="21"/>
  <c r="AC11" i="21"/>
  <c r="AC12" i="21"/>
  <c r="M14" i="21"/>
  <c r="AC22" i="21"/>
  <c r="AC24" i="21"/>
  <c r="AC34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1" i="20" l="1"/>
  <c r="AC10" i="20"/>
  <c r="AC26" i="20"/>
  <c r="AC30" i="20"/>
  <c r="AC19" i="20"/>
  <c r="AC23" i="20"/>
  <c r="AC42" i="20"/>
  <c r="AC14" i="20"/>
  <c r="AC18" i="20"/>
  <c r="AC22" i="20"/>
  <c r="AC36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0" i="18"/>
  <c r="C23" i="18"/>
  <c r="C36" i="18"/>
  <c r="C22" i="18"/>
  <c r="C7" i="18"/>
  <c r="C26" i="18"/>
  <c r="C19" i="18"/>
  <c r="C32" i="18"/>
  <c r="C37" i="18"/>
  <c r="C34" i="18"/>
  <c r="C15" i="18"/>
  <c r="C2" i="18"/>
  <c r="C6" i="18"/>
  <c r="C3" i="18"/>
  <c r="C35" i="18"/>
  <c r="C33" i="18"/>
  <c r="C12" i="18"/>
  <c r="C8" i="18"/>
  <c r="C16" i="18"/>
  <c r="C14" i="18"/>
  <c r="C29" i="18"/>
  <c r="C30" i="18"/>
  <c r="C18" i="18"/>
  <c r="C28" i="18"/>
  <c r="C27" i="18"/>
  <c r="C4" i="18"/>
  <c r="C24" i="18"/>
  <c r="C21" i="18"/>
  <c r="C31" i="18"/>
  <c r="C25" i="18"/>
  <c r="C13" i="18"/>
  <c r="C9" i="18"/>
  <c r="C17" i="18"/>
  <c r="C5" i="18"/>
  <c r="C1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S20" i="18" s="1"/>
  <c r="O14" i="17"/>
  <c r="O20" i="17"/>
  <c r="S17" i="18" s="1"/>
  <c r="O31" i="17"/>
  <c r="Y32" i="14"/>
  <c r="AA32" i="14" s="1"/>
  <c r="O37" i="17"/>
  <c r="O33" i="17"/>
  <c r="O29" i="17"/>
  <c r="O27" i="17"/>
  <c r="S24" i="18" s="1"/>
  <c r="O22" i="17"/>
  <c r="O38" i="17"/>
  <c r="S12" i="18" s="1"/>
  <c r="O34" i="17"/>
  <c r="S30" i="18" s="1"/>
  <c r="O30" i="17"/>
  <c r="S14" i="18" s="1"/>
  <c r="O26" i="17"/>
  <c r="O36" i="17"/>
  <c r="S26" i="18" s="1"/>
  <c r="O32" i="17"/>
  <c r="S10" i="18" s="1"/>
  <c r="O28" i="17"/>
  <c r="O24" i="17"/>
  <c r="O23" i="17"/>
  <c r="S3" i="18" s="1"/>
  <c r="O19" i="17"/>
  <c r="S7" i="18" s="1"/>
  <c r="O18" i="17"/>
  <c r="S5" i="18" s="1"/>
  <c r="O16" i="17"/>
  <c r="O15" i="17"/>
  <c r="O13" i="17"/>
  <c r="O12" i="17"/>
  <c r="O11" i="17"/>
  <c r="O10" i="17"/>
  <c r="AA13" i="15"/>
  <c r="AA25" i="9"/>
  <c r="S15" i="18" l="1"/>
  <c r="AA36" i="12"/>
  <c r="AA11" i="8"/>
  <c r="AA23" i="10"/>
  <c r="AA35" i="16"/>
  <c r="S35" i="18"/>
  <c r="S34" i="18"/>
  <c r="S37" i="18"/>
  <c r="AA12" i="12"/>
  <c r="S36" i="18"/>
  <c r="S4" i="18"/>
  <c r="S27" i="18"/>
  <c r="S11" i="18"/>
  <c r="S25" i="18"/>
  <c r="S33" i="18"/>
  <c r="S8" i="18"/>
  <c r="S9" i="18"/>
  <c r="S31" i="18"/>
  <c r="S22" i="18"/>
  <c r="S21" i="18"/>
  <c r="S2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8" i="18"/>
  <c r="AA39" i="8"/>
  <c r="AA29" i="9"/>
  <c r="AA35" i="10"/>
  <c r="AA32" i="7"/>
  <c r="AA14" i="7"/>
  <c r="AA27" i="10"/>
  <c r="AA35" i="12"/>
  <c r="AA31" i="16"/>
  <c r="S29" i="18"/>
  <c r="S18" i="18"/>
  <c r="AA20" i="9"/>
  <c r="AA35" i="9"/>
  <c r="S19" i="18"/>
  <c r="S1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19" i="18"/>
  <c r="P15" i="18"/>
  <c r="P35" i="18"/>
  <c r="P8" i="18"/>
  <c r="P30" i="18"/>
  <c r="P4" i="18"/>
  <c r="P25" i="18"/>
  <c r="P22" i="18"/>
  <c r="P32" i="18"/>
  <c r="P2" i="18"/>
  <c r="P10" i="18"/>
  <c r="P16" i="18"/>
  <c r="P18" i="18"/>
  <c r="P24" i="18"/>
  <c r="P13" i="18"/>
  <c r="P23" i="18"/>
  <c r="P26" i="18"/>
  <c r="P34" i="18"/>
  <c r="P3" i="18"/>
  <c r="P12" i="18"/>
  <c r="P29" i="18"/>
  <c r="P27" i="18"/>
  <c r="P31" i="18"/>
  <c r="P7" i="18"/>
  <c r="P14" i="18"/>
  <c r="P37" i="18"/>
  <c r="P28" i="18"/>
  <c r="P6" i="18"/>
  <c r="P21" i="18"/>
  <c r="P33" i="18"/>
  <c r="P11" i="18"/>
  <c r="P20" i="18"/>
  <c r="P9" i="18"/>
  <c r="P17" i="18"/>
  <c r="P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5" i="18"/>
  <c r="D36" i="18"/>
  <c r="D19" i="18"/>
  <c r="D15" i="18"/>
  <c r="D35" i="18"/>
  <c r="D8" i="18"/>
  <c r="D30" i="18"/>
  <c r="D4" i="18"/>
  <c r="D9" i="18"/>
  <c r="D22" i="18"/>
  <c r="D32" i="18"/>
  <c r="D2" i="18"/>
  <c r="D10" i="18"/>
  <c r="D16" i="18"/>
  <c r="D18" i="18"/>
  <c r="D24" i="18"/>
  <c r="D20" i="18"/>
  <c r="D7" i="18"/>
  <c r="D37" i="18"/>
  <c r="D6" i="18"/>
  <c r="D33" i="18"/>
  <c r="D14" i="18"/>
  <c r="D28" i="18"/>
  <c r="D21" i="18"/>
  <c r="D23" i="18"/>
  <c r="D12" i="18"/>
  <c r="D31" i="18"/>
  <c r="D26" i="18"/>
  <c r="D29" i="18"/>
  <c r="D34" i="18"/>
  <c r="D27" i="18"/>
  <c r="D11" i="18"/>
  <c r="D3" i="18"/>
  <c r="D17" i="18"/>
  <c r="D13" i="18"/>
  <c r="D5" i="18"/>
  <c r="L20" i="18"/>
  <c r="L31" i="18"/>
  <c r="L23" i="18"/>
  <c r="L9" i="18"/>
  <c r="L25" i="18"/>
  <c r="L26" i="18"/>
  <c r="L34" i="18"/>
  <c r="L3" i="18"/>
  <c r="L12" i="18"/>
  <c r="L29" i="18"/>
  <c r="L27" i="18"/>
  <c r="L11" i="18"/>
  <c r="L36" i="18"/>
  <c r="L19" i="18"/>
  <c r="L15" i="18"/>
  <c r="L35" i="18"/>
  <c r="L8" i="18"/>
  <c r="L30" i="18"/>
  <c r="L4" i="18"/>
  <c r="L22" i="18"/>
  <c r="L32" i="18"/>
  <c r="L2" i="18"/>
  <c r="L10" i="18"/>
  <c r="L16" i="18"/>
  <c r="L18" i="18"/>
  <c r="L24" i="18"/>
  <c r="L7" i="18"/>
  <c r="L14" i="18"/>
  <c r="L37" i="18"/>
  <c r="L28" i="18"/>
  <c r="L6" i="18"/>
  <c r="L21" i="18"/>
  <c r="L33" i="18"/>
  <c r="L17" i="18"/>
  <c r="L5" i="18"/>
  <c r="L13" i="18"/>
  <c r="E20" i="18"/>
  <c r="E7" i="18"/>
  <c r="E37" i="18"/>
  <c r="E6" i="18"/>
  <c r="E33" i="18"/>
  <c r="E14" i="18"/>
  <c r="E28" i="18"/>
  <c r="E21" i="18"/>
  <c r="E31" i="18"/>
  <c r="E23" i="18"/>
  <c r="E26" i="18"/>
  <c r="E34" i="18"/>
  <c r="E3" i="18"/>
  <c r="E12" i="18"/>
  <c r="E29" i="18"/>
  <c r="E27" i="18"/>
  <c r="E11" i="18"/>
  <c r="E25" i="18"/>
  <c r="E36" i="18"/>
  <c r="E19" i="18"/>
  <c r="E15" i="18"/>
  <c r="E35" i="18"/>
  <c r="E8" i="18"/>
  <c r="E30" i="18"/>
  <c r="E4" i="18"/>
  <c r="E10" i="18"/>
  <c r="E22" i="18"/>
  <c r="E16" i="18"/>
  <c r="E32" i="18"/>
  <c r="E18" i="18"/>
  <c r="E2" i="18"/>
  <c r="E24" i="18"/>
  <c r="E13" i="18"/>
  <c r="E9" i="18"/>
  <c r="E17" i="18"/>
  <c r="E5" i="18"/>
  <c r="O23" i="18"/>
  <c r="O26" i="18"/>
  <c r="O34" i="18"/>
  <c r="O3" i="18"/>
  <c r="O12" i="18"/>
  <c r="O29" i="18"/>
  <c r="O27" i="18"/>
  <c r="O31" i="18"/>
  <c r="O36" i="18"/>
  <c r="O19" i="18"/>
  <c r="O15" i="18"/>
  <c r="O35" i="18"/>
  <c r="O8" i="18"/>
  <c r="O30" i="18"/>
  <c r="O4" i="18"/>
  <c r="O25" i="18"/>
  <c r="O20" i="18"/>
  <c r="O7" i="18"/>
  <c r="O37" i="18"/>
  <c r="O6" i="18"/>
  <c r="O33" i="18"/>
  <c r="O14" i="18"/>
  <c r="O28" i="18"/>
  <c r="O21" i="18"/>
  <c r="O11" i="18"/>
  <c r="O22" i="18"/>
  <c r="O16" i="18"/>
  <c r="O32" i="18"/>
  <c r="O18" i="18"/>
  <c r="O2" i="18"/>
  <c r="O24" i="18"/>
  <c r="O10" i="18"/>
  <c r="O13" i="18"/>
  <c r="O9" i="18"/>
  <c r="O5" i="18"/>
  <c r="O17" i="18"/>
  <c r="H36" i="18"/>
  <c r="H19" i="18"/>
  <c r="H15" i="18"/>
  <c r="H35" i="18"/>
  <c r="H8" i="18"/>
  <c r="H30" i="18"/>
  <c r="H4" i="18"/>
  <c r="H31" i="18"/>
  <c r="H22" i="18"/>
  <c r="H32" i="18"/>
  <c r="H2" i="18"/>
  <c r="H10" i="18"/>
  <c r="H16" i="18"/>
  <c r="H18" i="18"/>
  <c r="H24" i="18"/>
  <c r="H25" i="18"/>
  <c r="H20" i="18"/>
  <c r="H7" i="18"/>
  <c r="H37" i="18"/>
  <c r="H6" i="18"/>
  <c r="H33" i="18"/>
  <c r="H14" i="18"/>
  <c r="H28" i="18"/>
  <c r="H21" i="18"/>
  <c r="H34" i="18"/>
  <c r="H27" i="18"/>
  <c r="H3" i="18"/>
  <c r="H11" i="18"/>
  <c r="H23" i="18"/>
  <c r="H12" i="18"/>
  <c r="H29" i="18"/>
  <c r="H26" i="18"/>
  <c r="H17" i="18"/>
  <c r="H13" i="18"/>
  <c r="H9" i="18"/>
  <c r="H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9" i="18"/>
  <c r="F36" i="18"/>
  <c r="F19" i="18"/>
  <c r="F15" i="18"/>
  <c r="F35" i="18"/>
  <c r="F8" i="18"/>
  <c r="F30" i="18"/>
  <c r="F4" i="18"/>
  <c r="F22" i="18"/>
  <c r="F32" i="18"/>
  <c r="F2" i="18"/>
  <c r="F10" i="18"/>
  <c r="F16" i="18"/>
  <c r="F18" i="18"/>
  <c r="F24" i="18"/>
  <c r="F31" i="18"/>
  <c r="F20" i="18"/>
  <c r="F7" i="18"/>
  <c r="F37" i="18"/>
  <c r="F6" i="18"/>
  <c r="F33" i="18"/>
  <c r="F14" i="18"/>
  <c r="F28" i="18"/>
  <c r="F21" i="18"/>
  <c r="F25" i="18"/>
  <c r="F3" i="18"/>
  <c r="F11" i="18"/>
  <c r="F23" i="18"/>
  <c r="F12" i="18"/>
  <c r="F26" i="18"/>
  <c r="F29" i="18"/>
  <c r="F27" i="18"/>
  <c r="F34" i="18"/>
  <c r="F17" i="18"/>
  <c r="F5" i="18"/>
  <c r="F13" i="18"/>
  <c r="G25" i="18"/>
  <c r="G20" i="18"/>
  <c r="G7" i="18"/>
  <c r="G37" i="18"/>
  <c r="G6" i="18"/>
  <c r="G33" i="18"/>
  <c r="G14" i="18"/>
  <c r="G28" i="18"/>
  <c r="G21" i="18"/>
  <c r="G5" i="18"/>
  <c r="G23" i="18"/>
  <c r="G26" i="18"/>
  <c r="G34" i="18"/>
  <c r="G3" i="18"/>
  <c r="G12" i="18"/>
  <c r="G29" i="18"/>
  <c r="G27" i="18"/>
  <c r="G11" i="18"/>
  <c r="G36" i="18"/>
  <c r="G19" i="18"/>
  <c r="G15" i="18"/>
  <c r="G35" i="18"/>
  <c r="G8" i="18"/>
  <c r="G30" i="18"/>
  <c r="G4" i="18"/>
  <c r="G2" i="18"/>
  <c r="G24" i="18"/>
  <c r="G10" i="18"/>
  <c r="G22" i="18"/>
  <c r="G16" i="18"/>
  <c r="G32" i="18"/>
  <c r="G31" i="18"/>
  <c r="G18" i="18"/>
  <c r="G13" i="18"/>
  <c r="G17" i="18"/>
  <c r="G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19" i="18"/>
  <c r="N15" i="18"/>
  <c r="N35" i="18"/>
  <c r="N8" i="18"/>
  <c r="N30" i="18"/>
  <c r="N4" i="18"/>
  <c r="N25" i="18"/>
  <c r="N22" i="18"/>
  <c r="N32" i="18"/>
  <c r="N2" i="18"/>
  <c r="N10" i="18"/>
  <c r="N16" i="18"/>
  <c r="N18" i="18"/>
  <c r="N24" i="18"/>
  <c r="N23" i="18"/>
  <c r="N26" i="18"/>
  <c r="N34" i="18"/>
  <c r="N3" i="18"/>
  <c r="N12" i="18"/>
  <c r="N29" i="18"/>
  <c r="N27" i="18"/>
  <c r="N11" i="18"/>
  <c r="N20" i="18"/>
  <c r="N33" i="18"/>
  <c r="N7" i="18"/>
  <c r="N14" i="18"/>
  <c r="N37" i="18"/>
  <c r="N28" i="18"/>
  <c r="N6" i="18"/>
  <c r="N21" i="18"/>
  <c r="N13" i="18"/>
  <c r="N17" i="18"/>
  <c r="N5" i="18"/>
  <c r="N9" i="18"/>
  <c r="Q36" i="18"/>
  <c r="Q19" i="18"/>
  <c r="Q15" i="18"/>
  <c r="Q35" i="18"/>
  <c r="Q8" i="18"/>
  <c r="Q30" i="18"/>
  <c r="Q4" i="18"/>
  <c r="Q25" i="18"/>
  <c r="Q22" i="18"/>
  <c r="Q32" i="18"/>
  <c r="Q2" i="18"/>
  <c r="Q10" i="18"/>
  <c r="Q16" i="18"/>
  <c r="Q18" i="18"/>
  <c r="Q24" i="18"/>
  <c r="Q11" i="18"/>
  <c r="Q23" i="18"/>
  <c r="Q26" i="18"/>
  <c r="Q34" i="18"/>
  <c r="Q3" i="18"/>
  <c r="Q12" i="18"/>
  <c r="Q29" i="18"/>
  <c r="Q27" i="18"/>
  <c r="Q31" i="18"/>
  <c r="Q7" i="18"/>
  <c r="Q14" i="18"/>
  <c r="Q37" i="18"/>
  <c r="Q28" i="18"/>
  <c r="Q6" i="18"/>
  <c r="Q21" i="18"/>
  <c r="Q20" i="18"/>
  <c r="Q33" i="18"/>
  <c r="Q13" i="18"/>
  <c r="Q9" i="18"/>
  <c r="Q17" i="18"/>
  <c r="Q5" i="18"/>
  <c r="M20" i="18"/>
  <c r="M7" i="18"/>
  <c r="M37" i="18"/>
  <c r="M6" i="18"/>
  <c r="M33" i="18"/>
  <c r="M14" i="18"/>
  <c r="M28" i="18"/>
  <c r="M21" i="18"/>
  <c r="M11" i="18"/>
  <c r="M23" i="18"/>
  <c r="M26" i="18"/>
  <c r="M34" i="18"/>
  <c r="M3" i="18"/>
  <c r="M12" i="18"/>
  <c r="M29" i="18"/>
  <c r="M27" i="18"/>
  <c r="M31" i="18"/>
  <c r="M22" i="18"/>
  <c r="M32" i="18"/>
  <c r="M2" i="18"/>
  <c r="M10" i="18"/>
  <c r="M16" i="18"/>
  <c r="M18" i="18"/>
  <c r="M24" i="18"/>
  <c r="M13" i="18"/>
  <c r="M36" i="18"/>
  <c r="M8" i="18"/>
  <c r="M19" i="18"/>
  <c r="M30" i="18"/>
  <c r="M15" i="18"/>
  <c r="M4" i="18"/>
  <c r="M35" i="18"/>
  <c r="M25" i="18"/>
  <c r="M9" i="18"/>
  <c r="M17" i="18"/>
  <c r="M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24" i="18"/>
  <c r="K24" i="18"/>
  <c r="W16" i="18"/>
  <c r="K16" i="18"/>
  <c r="W19" i="18"/>
  <c r="K19" i="18"/>
  <c r="W27" i="18"/>
  <c r="K27" i="18"/>
  <c r="W21" i="18"/>
  <c r="K21" i="18"/>
  <c r="W6" i="18"/>
  <c r="K6" i="18"/>
  <c r="W17" i="18"/>
  <c r="K17" i="18"/>
  <c r="W2" i="18"/>
  <c r="K2" i="18"/>
  <c r="W22" i="18"/>
  <c r="K22" i="18"/>
  <c r="W8" i="18"/>
  <c r="K8" i="18"/>
  <c r="W36" i="18"/>
  <c r="K36" i="18"/>
  <c r="W29" i="18"/>
  <c r="K29" i="18"/>
  <c r="K26" i="18"/>
  <c r="W26" i="18"/>
  <c r="W28" i="18"/>
  <c r="K28" i="18"/>
  <c r="W37" i="18"/>
  <c r="K37" i="18"/>
  <c r="W9" i="18"/>
  <c r="K9" i="18"/>
  <c r="W18" i="18"/>
  <c r="K18" i="18"/>
  <c r="W10" i="18"/>
  <c r="K10" i="18"/>
  <c r="W35" i="18"/>
  <c r="K35" i="18"/>
  <c r="W25" i="18"/>
  <c r="K25" i="18"/>
  <c r="W12" i="18"/>
  <c r="K12" i="18"/>
  <c r="W23" i="18"/>
  <c r="K23" i="18"/>
  <c r="W14" i="18"/>
  <c r="K14" i="18"/>
  <c r="W7" i="18"/>
  <c r="K7" i="18"/>
  <c r="W5" i="18"/>
  <c r="K5" i="18"/>
  <c r="W30" i="18"/>
  <c r="K30" i="18"/>
  <c r="W34" i="18"/>
  <c r="K34" i="18"/>
  <c r="K13" i="18"/>
  <c r="W13" i="18"/>
  <c r="K32" i="18"/>
  <c r="W32" i="18"/>
  <c r="W4" i="18"/>
  <c r="K4" i="18"/>
  <c r="W15" i="18"/>
  <c r="K15" i="18"/>
  <c r="W11" i="18"/>
  <c r="K11" i="18"/>
  <c r="W3" i="18"/>
  <c r="K3" i="18"/>
  <c r="K31" i="18"/>
  <c r="W31" i="18"/>
  <c r="W33" i="18"/>
  <c r="K33" i="18"/>
  <c r="W20" i="18"/>
  <c r="K20" i="18"/>
  <c r="C6" i="19"/>
  <c r="C2" i="19"/>
  <c r="C3" i="19"/>
  <c r="L43" i="1"/>
  <c r="C5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3" i="18"/>
  <c r="R13" i="18" s="1"/>
  <c r="T21" i="18"/>
  <c r="R21" i="18" s="1"/>
  <c r="T9" i="18"/>
  <c r="R9" i="18" s="1"/>
  <c r="O46" i="13"/>
  <c r="D6" i="13" s="1"/>
  <c r="R46" i="9"/>
  <c r="E7" i="9" s="1"/>
  <c r="J46" i="10"/>
  <c r="E3" i="10" s="1"/>
  <c r="N46" i="12"/>
  <c r="E5" i="12" s="1"/>
  <c r="T5" i="18"/>
  <c r="R5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17" i="18"/>
  <c r="R17" i="18" s="1"/>
  <c r="T31" i="18"/>
  <c r="R31" i="18" s="1"/>
  <c r="L47" i="1"/>
  <c r="N46" i="9"/>
  <c r="E5" i="9" s="1"/>
  <c r="T25" i="18"/>
  <c r="R25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8" i="18"/>
  <c r="G26" i="1"/>
  <c r="G24" i="1"/>
  <c r="M32" i="1"/>
  <c r="O20" i="1"/>
  <c r="E38" i="1"/>
  <c r="E32" i="1"/>
  <c r="H17" i="1"/>
  <c r="O35" i="1"/>
  <c r="H26" i="1"/>
  <c r="E17" i="1"/>
  <c r="C4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9" i="18"/>
  <c r="R29" i="18" s="1"/>
  <c r="T22" i="18"/>
  <c r="R2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20" i="18"/>
  <c r="R20" i="18" s="1"/>
  <c r="T2" i="18"/>
  <c r="T24" i="18"/>
  <c r="R24" i="18" s="1"/>
  <c r="G27" i="1"/>
  <c r="L22" i="1"/>
  <c r="T36" i="18"/>
  <c r="R36" i="18" s="1"/>
  <c r="T12" i="18"/>
  <c r="R12" i="18" s="1"/>
  <c r="T37" i="18"/>
  <c r="R37" i="18" s="1"/>
  <c r="T4" i="18"/>
  <c r="R4" i="18" s="1"/>
  <c r="T33" i="18"/>
  <c r="R33" i="18" s="1"/>
  <c r="T16" i="18"/>
  <c r="T15" i="18"/>
  <c r="R15" i="18" s="1"/>
  <c r="T27" i="18"/>
  <c r="R27" i="18" s="1"/>
  <c r="T3" i="18"/>
  <c r="R3" i="18" s="1"/>
  <c r="T23" i="18"/>
  <c r="R23" i="18" s="1"/>
  <c r="T35" i="18"/>
  <c r="L40" i="1"/>
  <c r="L25" i="1"/>
  <c r="T34" i="18"/>
  <c r="R34" i="18" s="1"/>
  <c r="T14" i="18"/>
  <c r="R14" i="18" s="1"/>
  <c r="L46" i="1"/>
  <c r="T10" i="18"/>
  <c r="M22" i="1"/>
  <c r="I29" i="1"/>
  <c r="T11" i="18"/>
  <c r="T30" i="18"/>
  <c r="R30" i="18" s="1"/>
  <c r="T6" i="18"/>
  <c r="L44" i="1"/>
  <c r="T19" i="18"/>
  <c r="T8" i="18"/>
  <c r="R8" i="18" s="1"/>
  <c r="T26" i="18"/>
  <c r="T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18" i="18"/>
  <c r="E5" i="19" l="1"/>
  <c r="E7" i="19"/>
  <c r="E6" i="19"/>
  <c r="E4" i="19"/>
  <c r="E3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18" i="18"/>
  <c r="R35" i="18"/>
  <c r="R10" i="18"/>
  <c r="R47" i="1" s="1"/>
  <c r="R7" i="18"/>
  <c r="R50" i="1" s="1"/>
  <c r="R19" i="18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2" i="19"/>
  <c r="I7" i="17"/>
  <c r="K7" i="19"/>
  <c r="L7" i="17"/>
  <c r="N7" i="19"/>
  <c r="F5" i="19"/>
  <c r="E5" i="17"/>
  <c r="L6" i="17"/>
  <c r="N4" i="19"/>
  <c r="D2" i="17"/>
  <c r="H7" i="19"/>
  <c r="G7" i="17"/>
  <c r="I5" i="17"/>
  <c r="K5" i="19"/>
  <c r="K3" i="19"/>
  <c r="I4" i="17"/>
  <c r="L3" i="17"/>
  <c r="N6" i="19"/>
  <c r="K2" i="19"/>
  <c r="I2" i="17"/>
  <c r="D11" i="1"/>
  <c r="G3" i="17"/>
  <c r="H6" i="19"/>
  <c r="I6" i="17"/>
  <c r="K4" i="19"/>
  <c r="N5" i="19"/>
  <c r="L5" i="17"/>
  <c r="N2" i="19"/>
  <c r="L2" i="17"/>
  <c r="D5" i="17"/>
  <c r="G4" i="17"/>
  <c r="H3" i="19"/>
  <c r="D10" i="1"/>
  <c r="H4" i="19"/>
  <c r="G6" i="17"/>
  <c r="E7" i="17"/>
  <c r="F7" i="19"/>
  <c r="G2" i="17"/>
  <c r="H2" i="19"/>
  <c r="F4" i="19"/>
  <c r="E6" i="17"/>
  <c r="N3" i="19"/>
  <c r="L4" i="17"/>
  <c r="D3" i="17"/>
  <c r="M4" i="17"/>
  <c r="O3" i="19"/>
  <c r="M6" i="17"/>
  <c r="O4" i="19"/>
  <c r="O5" i="19"/>
  <c r="M5" i="17"/>
  <c r="M3" i="17"/>
  <c r="O6" i="19"/>
  <c r="M2" i="17"/>
  <c r="O2" i="19"/>
  <c r="M7" i="17"/>
  <c r="O7" i="19"/>
  <c r="P7" i="19"/>
  <c r="N7" i="17"/>
  <c r="P5" i="19"/>
  <c r="N5" i="17"/>
  <c r="P3" i="19"/>
  <c r="N4" i="17"/>
  <c r="N2" i="17"/>
  <c r="P2" i="19"/>
  <c r="N6" i="17"/>
  <c r="P4" i="19"/>
  <c r="P6" i="19"/>
  <c r="N3" i="17"/>
  <c r="M4" i="19"/>
  <c r="K6" i="17"/>
  <c r="M5" i="19"/>
  <c r="K5" i="17"/>
  <c r="M6" i="19"/>
  <c r="K3" i="17"/>
  <c r="M2" i="19"/>
  <c r="K2" i="17"/>
  <c r="M7" i="19"/>
  <c r="K7" i="17"/>
  <c r="M3" i="19"/>
  <c r="K4" i="17"/>
  <c r="J5" i="17"/>
  <c r="L5" i="19"/>
  <c r="J2" i="17"/>
  <c r="L2" i="19"/>
  <c r="J3" i="17"/>
  <c r="L6" i="19"/>
  <c r="L4" i="19"/>
  <c r="J6" i="17"/>
  <c r="J7" i="17"/>
  <c r="L7" i="19"/>
  <c r="J4" i="17"/>
  <c r="L3" i="19"/>
  <c r="R11" i="18"/>
  <c r="G7" i="19"/>
  <c r="F7" i="17"/>
  <c r="G5" i="19"/>
  <c r="F5" i="17"/>
  <c r="F2" i="17"/>
  <c r="G2" i="19"/>
  <c r="F4" i="17"/>
  <c r="G3" i="19"/>
  <c r="G4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D5" i="19"/>
  <c r="J5" i="19" s="1"/>
  <c r="F7" i="1"/>
  <c r="U36" i="1"/>
  <c r="J31" i="18"/>
  <c r="I31" i="18" s="1"/>
  <c r="J19" i="18"/>
  <c r="I19" i="18" s="1"/>
  <c r="J4" i="18"/>
  <c r="I4" i="18" s="1"/>
  <c r="J30" i="18"/>
  <c r="I30" i="18" s="1"/>
  <c r="D4" i="19"/>
  <c r="J4" i="19" s="1"/>
  <c r="K54" i="1"/>
  <c r="S54" i="1"/>
  <c r="J28" i="18"/>
  <c r="I28" i="18" s="1"/>
  <c r="J16" i="18"/>
  <c r="I16" i="18" s="1"/>
  <c r="J11" i="18"/>
  <c r="I11" i="18" s="1"/>
  <c r="J9" i="18"/>
  <c r="I9" i="18" s="1"/>
  <c r="D7" i="19"/>
  <c r="T7" i="19" s="1"/>
  <c r="J21" i="18"/>
  <c r="I21" i="18" s="1"/>
  <c r="U25" i="1"/>
  <c r="U47" i="1"/>
  <c r="J13" i="18"/>
  <c r="I13" i="18" s="1"/>
  <c r="J10" i="18"/>
  <c r="I10" i="18" s="1"/>
  <c r="J26" i="18"/>
  <c r="I26" i="18" s="1"/>
  <c r="J33" i="18"/>
  <c r="I33" i="18" s="1"/>
  <c r="J3" i="18"/>
  <c r="I3" i="18" s="1"/>
  <c r="J5" i="18"/>
  <c r="I5" i="18" s="1"/>
  <c r="J8" i="18"/>
  <c r="I8" i="18" s="1"/>
  <c r="J2" i="18"/>
  <c r="I2" i="18" s="1"/>
  <c r="J6" i="18"/>
  <c r="I6" i="18" s="1"/>
  <c r="J15" i="18"/>
  <c r="I15" i="18" s="1"/>
  <c r="J36" i="18"/>
  <c r="I36" i="18" s="1"/>
  <c r="J25" i="18"/>
  <c r="I25" i="18" s="1"/>
  <c r="J17" i="18"/>
  <c r="I17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U39" i="1"/>
  <c r="J29" i="18"/>
  <c r="I29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20" i="18"/>
  <c r="I20" i="18" s="1"/>
  <c r="J22" i="18"/>
  <c r="I22" i="18" s="1"/>
  <c r="J24" i="18"/>
  <c r="I24" i="18" s="1"/>
  <c r="J18" i="18"/>
  <c r="I18" i="18" s="1"/>
  <c r="J37" i="18"/>
  <c r="I37" i="18" s="1"/>
  <c r="J35" i="18"/>
  <c r="I35" i="18" s="1"/>
  <c r="J27" i="18"/>
  <c r="I27" i="18" s="1"/>
  <c r="R51" i="1"/>
  <c r="J14" i="18"/>
  <c r="I14" i="18" s="1"/>
  <c r="I32" i="18"/>
  <c r="J23" i="18"/>
  <c r="I23" i="18" s="1"/>
  <c r="J34" i="18"/>
  <c r="I34" i="18" s="1"/>
  <c r="J7" i="18"/>
  <c r="I7" i="18" s="1"/>
  <c r="J12" i="18"/>
  <c r="I12" i="18" s="1"/>
  <c r="P11" i="1"/>
  <c r="G11" i="1"/>
  <c r="C3" i="17"/>
  <c r="H3" i="17" s="1"/>
  <c r="D6" i="19"/>
  <c r="C4" i="17"/>
  <c r="H4" i="17" s="1"/>
  <c r="D3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6" i="19"/>
  <c r="O6" i="17"/>
  <c r="N10" i="1"/>
  <c r="N6" i="1"/>
  <c r="N7" i="1"/>
  <c r="R7" i="19"/>
  <c r="R4" i="19"/>
  <c r="R5" i="19"/>
  <c r="R2" i="19"/>
  <c r="H9" i="1"/>
  <c r="H10" i="1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32" i="18" l="1"/>
  <c r="R32" i="18" s="1"/>
  <c r="S6" i="18"/>
  <c r="R6" i="18" s="1"/>
  <c r="V42" i="1"/>
  <c r="T5" i="19"/>
  <c r="V37" i="1"/>
  <c r="V36" i="1"/>
  <c r="T4" i="19"/>
  <c r="V30" i="18"/>
  <c r="U30" i="18" s="1"/>
  <c r="V9" i="18"/>
  <c r="U9" i="18" s="1"/>
  <c r="V12" i="18"/>
  <c r="U12" i="18" s="1"/>
  <c r="J7" i="19"/>
  <c r="I7" i="19" s="1"/>
  <c r="V29" i="1"/>
  <c r="V5" i="18"/>
  <c r="U5" i="18" s="1"/>
  <c r="V31" i="18"/>
  <c r="U31" i="18" s="1"/>
  <c r="V40" i="1"/>
  <c r="V26" i="1"/>
  <c r="V48" i="1"/>
  <c r="S2" i="18"/>
  <c r="R2" i="18" s="1"/>
  <c r="R29" i="1" s="1"/>
  <c r="S16" i="18"/>
  <c r="R16" i="18" s="1"/>
  <c r="O45" i="17"/>
  <c r="V37" i="18"/>
  <c r="U37" i="18" s="1"/>
  <c r="V47" i="1"/>
  <c r="V14" i="18"/>
  <c r="U14" i="18" s="1"/>
  <c r="V33" i="18"/>
  <c r="U33" i="18" s="1"/>
  <c r="V15" i="18"/>
  <c r="U15" i="18" s="1"/>
  <c r="V11" i="18"/>
  <c r="U11" i="18" s="1"/>
  <c r="V21" i="18"/>
  <c r="U21" i="18" s="1"/>
  <c r="V46" i="1"/>
  <c r="V36" i="18"/>
  <c r="U36" i="18" s="1"/>
  <c r="V25" i="18"/>
  <c r="U25" i="18" s="1"/>
  <c r="V3" i="18"/>
  <c r="U3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0" i="18"/>
  <c r="U20" i="18" s="1"/>
  <c r="V22" i="18"/>
  <c r="U22" i="18" s="1"/>
  <c r="V4" i="18"/>
  <c r="U4" i="18" s="1"/>
  <c r="V24" i="18"/>
  <c r="U24" i="18" s="1"/>
  <c r="V35" i="18"/>
  <c r="U35" i="18" s="1"/>
  <c r="V27" i="18"/>
  <c r="U27" i="18" s="1"/>
  <c r="J23" i="1"/>
  <c r="V34" i="18"/>
  <c r="U34" i="18" s="1"/>
  <c r="V23" i="18"/>
  <c r="U23" i="18" s="1"/>
  <c r="V29" i="18"/>
  <c r="U29" i="18" s="1"/>
  <c r="V18" i="18"/>
  <c r="U18" i="18" s="1"/>
  <c r="V19" i="18"/>
  <c r="U19" i="18" s="1"/>
  <c r="V13" i="18"/>
  <c r="U13" i="18" s="1"/>
  <c r="V28" i="18"/>
  <c r="U28" i="18" s="1"/>
  <c r="V8" i="18"/>
  <c r="U8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8" i="18"/>
  <c r="R33" i="1" s="1"/>
  <c r="R26" i="18"/>
  <c r="R38" i="1" s="1"/>
  <c r="J18" i="1"/>
  <c r="J43" i="1"/>
  <c r="R41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P7" i="17"/>
  <c r="S7" i="19" s="1"/>
  <c r="P3" i="17"/>
  <c r="M13" i="1"/>
  <c r="Q5" i="19"/>
  <c r="H13" i="1"/>
  <c r="I4" i="19"/>
  <c r="N13" i="1"/>
  <c r="Q2" i="19"/>
  <c r="Q7" i="19"/>
  <c r="E6" i="1"/>
  <c r="K6" i="1" s="1"/>
  <c r="J3" i="19"/>
  <c r="T3" i="19"/>
  <c r="E7" i="1"/>
  <c r="K7" i="1" s="1"/>
  <c r="T6" i="19"/>
  <c r="E8" i="1"/>
  <c r="K8" i="1" s="1"/>
  <c r="J6" i="19"/>
  <c r="J2" i="19"/>
  <c r="T2" i="19"/>
  <c r="I5" i="19"/>
  <c r="P9" i="17"/>
  <c r="V2" i="18" s="1"/>
  <c r="U2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6" i="19"/>
  <c r="J38" i="1"/>
  <c r="J20" i="1"/>
  <c r="J30" i="1"/>
  <c r="J44" i="1"/>
  <c r="J34" i="1"/>
  <c r="J21" i="1"/>
  <c r="J33" i="1"/>
  <c r="J36" i="1"/>
  <c r="J46" i="1"/>
  <c r="S5" i="19" l="1"/>
  <c r="V10" i="18"/>
  <c r="U10" i="18" s="1"/>
  <c r="V6" i="18"/>
  <c r="U6" i="18" s="1"/>
  <c r="V32" i="18"/>
  <c r="U32" i="18" s="1"/>
  <c r="T47" i="1" s="1"/>
  <c r="S4" i="19"/>
  <c r="V26" i="18"/>
  <c r="U26" i="18" s="1"/>
  <c r="V7" i="18"/>
  <c r="U7" i="18" s="1"/>
  <c r="T48" i="1" s="1"/>
  <c r="J54" i="1"/>
  <c r="V17" i="18"/>
  <c r="U17" i="18" s="1"/>
  <c r="U9" i="1"/>
  <c r="V16" i="18"/>
  <c r="U1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3" i="19"/>
  <c r="R11" i="1"/>
  <c r="T36" i="1"/>
  <c r="R7" i="1"/>
  <c r="S13" i="1"/>
  <c r="S2" i="19"/>
  <c r="S6" i="19"/>
  <c r="I6" i="19"/>
  <c r="I3" i="19"/>
  <c r="I2" i="19"/>
  <c r="E13" i="1"/>
  <c r="R8" i="1"/>
  <c r="T43" i="1" l="1"/>
  <c r="T32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<sst xmlns="http://schemas.openxmlformats.org/spreadsheetml/2006/main" count="629" uniqueCount="122">
  <si>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</si>
  <si>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</si>
  <si>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</si>
  <si>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</si>
  <si>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</si>
  <si>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</si>
  <si>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</si>
  <si>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</si>
  <si>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</si>
  <si>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</si>
  <si>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</si>
  <si>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</si>
  <si>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</si>
  <si>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</si>
  <si>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</si>
  <si>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</si>
  <si>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</si>
  <si>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</si>
  <si>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</si>
  <si>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</si>
  <si>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</si>
  <si>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</si>
  <si>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</si>
  <si>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</si>
  <si>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</si>
  <si>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</si>
  <si>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</si>
  <si>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</si>
  <si>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</si>
  <si>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</si>
  <si>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</si>
  <si>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</si>
  <si>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</si>
  <si>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</si>
  <si>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</si>
  <si>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</si>
  <si>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</si>
  <si>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</si>
  <si>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</si>
  <si>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</si>
  <si>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</si>
  <si>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</si>
  <si>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</si>
  <si>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</si>
  <si>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</si>
  <si>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</si>
  <si>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</si>
  <si>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</si>
  <si>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</si>
  <si>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</si>
  <si>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</si>
  <si>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</si>
  <si>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</si>
  <si>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</si>
  <si>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</si>
  <si>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</si>
  <si>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</si>
  <si>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</si>
  <si>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</si>
  <si>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</si>
  <si>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17</t>
  </si>
  <si>
    <t>Schütze 18</t>
  </si>
  <si>
    <t>Schütze 23</t>
  </si>
  <si>
    <t>Schütze 24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</si>
  <si>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</si>
  <si>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</si>
  <si>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</si>
  <si>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</si>
  <si>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</si>
  <si>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</si>
  <si>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</si>
  <si>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</si>
  <si>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</si>
  <si>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</si>
  <si>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</si>
  <si>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</si>
  <si>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</si>
  <si>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</si>
  <si>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12.09.</t>
  </si>
  <si>
    <t>26.09.</t>
  </si>
  <si>
    <t>24.10.</t>
  </si>
  <si>
    <t>14.11.</t>
  </si>
  <si>
    <t>28.11.</t>
  </si>
  <si>
    <t>12.12.</t>
  </si>
  <si>
    <t>Corona</t>
  </si>
  <si>
    <t>Spahnharrenstätte II</t>
  </si>
  <si>
    <t>Börgerwald II</t>
  </si>
  <si>
    <t>Eisten II</t>
  </si>
  <si>
    <t>Neubörger II</t>
  </si>
  <si>
    <t>Esterwegen II</t>
  </si>
  <si>
    <t>Will Achim</t>
  </si>
  <si>
    <t>Micksch Heiko</t>
  </si>
  <si>
    <t>Meyer Dirk</t>
  </si>
  <si>
    <t>Christian Grönheim</t>
  </si>
  <si>
    <t>Hanenkamp Andre</t>
  </si>
  <si>
    <t>Lüpken Andreas</t>
  </si>
  <si>
    <t>Sebers Tobias</t>
  </si>
  <si>
    <t>Sabel Horst</t>
  </si>
  <si>
    <t>Sievers Jürgen</t>
  </si>
  <si>
    <t>Schröer Friedhelm</t>
  </si>
  <si>
    <t>Wendeln Frank</t>
  </si>
  <si>
    <t>Hackmann Martin</t>
  </si>
  <si>
    <t>Baalmann Günter</t>
  </si>
  <si>
    <t>Schomakers Stefan</t>
  </si>
  <si>
    <t xml:space="preserve">Meik Sieger </t>
  </si>
  <si>
    <t>Dennis Lindemann</t>
  </si>
  <si>
    <t>Nils Meißner</t>
  </si>
  <si>
    <t>Rainer Wielenberg</t>
  </si>
  <si>
    <t>Mannschaft 6</t>
  </si>
  <si>
    <t>Baalmann</t>
  </si>
  <si>
    <t>059523748</t>
  </si>
  <si>
    <t>Spahnharrenstätte</t>
  </si>
  <si>
    <t>Börgerwald</t>
  </si>
  <si>
    <t>Eisten</t>
  </si>
  <si>
    <t>Esterwegen</t>
  </si>
  <si>
    <t>Schmitz Alois</t>
  </si>
  <si>
    <t>Fromme Rudi</t>
  </si>
  <si>
    <t>Langen Ludwig</t>
  </si>
  <si>
    <t>Hermes Ludger</t>
  </si>
  <si>
    <t>Will</t>
  </si>
  <si>
    <t>01604418901</t>
  </si>
  <si>
    <t>01728805172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</si>
</sst>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9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14" fontId="8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80" zoomScaleNormal="75" zoomScaleSheetLayoutView="80" zoomScalePageLayoutView="10" workbookViewId="0">
      <selection activeCell="I2" sqref="I1:I2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82" t="s">
        <v>28</v>
      </c>
      <c r="L1" s="182"/>
      <c r="M1" s="181" t="s">
        <v>21</v>
      </c>
      <c r="N1" s="181"/>
      <c r="O1" s="181"/>
      <c r="P1" s="180" t="s">
        <v>16</v>
      </c>
      <c r="Q1" s="180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4" t="s">
        <v>78</v>
      </c>
      <c r="E3" s="124" t="s">
        <v>79</v>
      </c>
      <c r="F3" s="124" t="s">
        <v>80</v>
      </c>
      <c r="G3" s="124" t="s">
        <v>81</v>
      </c>
      <c r="H3" s="124" t="s">
        <v>82</v>
      </c>
      <c r="I3" s="124" t="s">
        <v>83</v>
      </c>
      <c r="J3" s="183" t="s">
        <v>1</v>
      </c>
      <c r="K3" s="183"/>
      <c r="L3" s="124"/>
      <c r="M3" s="124"/>
      <c r="N3" s="124"/>
      <c r="O3" s="124"/>
      <c r="P3" s="124"/>
      <c r="Q3" s="124"/>
      <c r="R3" s="173" t="s">
        <v>3</v>
      </c>
      <c r="S3" s="173"/>
      <c r="T3" s="173" t="s">
        <v>5</v>
      </c>
      <c r="U3" s="173"/>
    </row>
    <row r="4" spans="1:22" s="28" customFormat="1" ht="34.5" customHeight="1" x14ac:dyDescent="0.3">
      <c r="A4" s="30" t="s">
        <v>2</v>
      </c>
      <c r="B4" s="171" t="s">
        <v>56</v>
      </c>
      <c r="C4" s="172"/>
      <c r="D4" s="31" t="s">
        <v>111</v>
      </c>
      <c r="E4" s="31" t="s">
        <v>112</v>
      </c>
      <c r="F4" s="31" t="s">
        <v>113</v>
      </c>
      <c r="G4" s="31" t="s">
        <v>111</v>
      </c>
      <c r="H4" s="31" t="s">
        <v>112</v>
      </c>
      <c r="I4" s="31" t="s">
        <v>114</v>
      </c>
      <c r="J4" s="30" t="s">
        <v>0</v>
      </c>
      <c r="K4" s="32" t="s">
        <v>4</v>
      </c>
      <c r="L4" s="126" t="str">
        <f t="shared" ref="L4:Q4" si="0">D4</f>
        <v>Spahnharrenstätte</v>
      </c>
      <c r="M4" s="126" t="str">
        <f t="shared" si="0"/>
        <v>Börgerwald</v>
      </c>
      <c r="N4" s="126" t="str">
        <f t="shared" si="0"/>
        <v>Eisten</v>
      </c>
      <c r="O4" s="126" t="str">
        <f t="shared" si="0"/>
        <v>Spahnharrenstätte</v>
      </c>
      <c r="P4" s="126" t="str">
        <f t="shared" si="0"/>
        <v>Börgerwald</v>
      </c>
      <c r="Q4" s="126" t="str">
        <f t="shared" si="0"/>
        <v>Esterwegen</v>
      </c>
      <c r="R4" s="33" t="s">
        <v>0</v>
      </c>
      <c r="S4" s="30" t="s">
        <v>4</v>
      </c>
      <c r="T4" s="32" t="s">
        <v>0</v>
      </c>
      <c r="U4" s="113" t="s">
        <v>6</v>
      </c>
      <c r="V4" s="178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8"/>
    </row>
    <row r="6" spans="1:22" ht="20.25" customHeight="1" x14ac:dyDescent="0.3">
      <c r="A6" s="36">
        <v>1</v>
      </c>
      <c r="B6" s="174" t="str">
        <f>'Übersicht Gruppen'!B2</f>
        <v>Börgerwald II</v>
      </c>
      <c r="C6" s="175"/>
      <c r="D6" s="37">
        <f>'Übersicht Gruppen'!C2</f>
        <v>0</v>
      </c>
      <c r="E6" s="37">
        <f>'Übersicht Gruppen'!D2</f>
        <v>0</v>
      </c>
      <c r="F6" s="37">
        <f>'Übersicht Gruppen'!E2</f>
        <v>935.6</v>
      </c>
      <c r="G6" s="37">
        <f>'Übersicht Gruppen'!F2</f>
        <v>935.59999999999991</v>
      </c>
      <c r="H6" s="37">
        <f>'Übersicht Gruppen'!G2</f>
        <v>939.30000000000007</v>
      </c>
      <c r="I6" s="37">
        <f>'Übersicht Gruppen'!H2</f>
        <v>0</v>
      </c>
      <c r="J6" s="38">
        <f>'Übersicht Gruppen'!I2</f>
        <v>936.83333333333337</v>
      </c>
      <c r="K6" s="39">
        <f t="shared" ref="K6:K11" si="1">SUM(D6:I6)</f>
        <v>2810.5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936.83333333333337</v>
      </c>
      <c r="U6" s="39">
        <f>SUM(S6+K6)</f>
        <v>2810.5</v>
      </c>
      <c r="V6" s="179"/>
    </row>
    <row r="7" spans="1:22" ht="20.25" customHeight="1" x14ac:dyDescent="0.3">
      <c r="A7" s="40">
        <v>2</v>
      </c>
      <c r="B7" s="176" t="str">
        <f>'Übersicht Gruppen'!B3</f>
        <v>Eisten II</v>
      </c>
      <c r="C7" s="177"/>
      <c r="D7" s="41">
        <f>'Übersicht Gruppen'!C3</f>
        <v>0</v>
      </c>
      <c r="E7" s="41">
        <f>'Übersicht Gruppen'!D3</f>
        <v>0</v>
      </c>
      <c r="F7" s="41">
        <f>'Übersicht Gruppen'!E3</f>
        <v>926.30000000000007</v>
      </c>
      <c r="G7" s="41">
        <f>'Übersicht Gruppen'!F3</f>
        <v>933.5</v>
      </c>
      <c r="H7" s="41">
        <f>'Übersicht Gruppen'!G3</f>
        <v>934.7</v>
      </c>
      <c r="I7" s="41">
        <f>'Übersicht Gruppen'!H3</f>
        <v>0</v>
      </c>
      <c r="J7" s="42">
        <f>'Übersicht Gruppen'!I3</f>
        <v>931.5</v>
      </c>
      <c r="K7" s="43">
        <f t="shared" si="1"/>
        <v>2794.5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931.5</v>
      </c>
      <c r="U7" s="43">
        <f t="shared" ref="U7:U11" si="3">SUM(S7+K7)</f>
        <v>2794.5</v>
      </c>
      <c r="V7" s="88">
        <f>(U6-U7)*-1</f>
        <v>-16</v>
      </c>
    </row>
    <row r="8" spans="1:22" ht="20.25" customHeight="1" x14ac:dyDescent="0.3">
      <c r="A8" s="44">
        <v>3</v>
      </c>
      <c r="B8" s="174" t="str">
        <f>'Übersicht Gruppen'!B4</f>
        <v>Spahnharrenstätte II</v>
      </c>
      <c r="C8" s="175"/>
      <c r="D8" s="37">
        <f>'Übersicht Gruppen'!C4</f>
        <v>0</v>
      </c>
      <c r="E8" s="37">
        <f>'Übersicht Gruppen'!D4</f>
        <v>0</v>
      </c>
      <c r="F8" s="37">
        <f>'Übersicht Gruppen'!E4</f>
        <v>936.1</v>
      </c>
      <c r="G8" s="37">
        <f>'Übersicht Gruppen'!F4</f>
        <v>925.9</v>
      </c>
      <c r="H8" s="37">
        <f>'Übersicht Gruppen'!G4</f>
        <v>923.4</v>
      </c>
      <c r="I8" s="37">
        <f>'Übersicht Gruppen'!H4</f>
        <v>0</v>
      </c>
      <c r="J8" s="38" t="e">
        <f>'Übersicht Gruppen'!I4</f>
        <v>#DIV/0!</v>
      </c>
      <c r="K8" s="39">
        <f t="shared" si="1"/>
        <v>2785.4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 t="e">
        <f>'Übersicht Gruppen'!S4</f>
        <v>#DIV/0!</v>
      </c>
      <c r="U8" s="39">
        <f t="shared" si="3"/>
        <v>2785.4</v>
      </c>
      <c r="V8" s="95">
        <f t="shared" ref="V8:V11" si="4">(U7-U8)*-1</f>
        <v>-9.0999999999999091</v>
      </c>
    </row>
    <row r="9" spans="1:22" ht="20.25" customHeight="1" x14ac:dyDescent="0.3">
      <c r="A9" s="30">
        <v>4</v>
      </c>
      <c r="B9" s="176" t="str">
        <f>'Übersicht Gruppen'!B5</f>
        <v>Esterwegen II</v>
      </c>
      <c r="C9" s="177"/>
      <c r="D9" s="41">
        <f>'Übersicht Gruppen'!C5</f>
        <v>0</v>
      </c>
      <c r="E9" s="41">
        <f>'Übersicht Gruppen'!D5</f>
        <v>0</v>
      </c>
      <c r="F9" s="41">
        <f>'Übersicht Gruppen'!E5</f>
        <v>918.5</v>
      </c>
      <c r="G9" s="41">
        <f>'Übersicht Gruppen'!F5</f>
        <v>914.3</v>
      </c>
      <c r="H9" s="41">
        <f>'Übersicht Gruppen'!G5</f>
        <v>925.19999999999993</v>
      </c>
      <c r="I9" s="41">
        <f>'Übersicht Gruppen'!H5</f>
        <v>0</v>
      </c>
      <c r="J9" s="42">
        <f>'Übersicht Gruppen'!I5</f>
        <v>919.33333333333337</v>
      </c>
      <c r="K9" s="43">
        <f t="shared" si="1"/>
        <v>2758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919.33333333333337</v>
      </c>
      <c r="U9" s="43">
        <f t="shared" si="3"/>
        <v>2758</v>
      </c>
      <c r="V9" s="88">
        <f t="shared" si="4"/>
        <v>-27.400000000000091</v>
      </c>
    </row>
    <row r="10" spans="1:22" ht="20.25" customHeight="1" x14ac:dyDescent="0.3">
      <c r="A10" s="45">
        <v>5</v>
      </c>
      <c r="B10" s="174" t="str">
        <f>'Übersicht Gruppen'!B6</f>
        <v>Neubörger II</v>
      </c>
      <c r="C10" s="175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0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0</v>
      </c>
      <c r="U10" s="39">
        <f t="shared" si="3"/>
        <v>0</v>
      </c>
      <c r="V10" s="95">
        <f t="shared" si="4"/>
        <v>-2758</v>
      </c>
    </row>
    <row r="11" spans="1:22" ht="20.25" customHeight="1" x14ac:dyDescent="0.3">
      <c r="A11" s="46">
        <v>6</v>
      </c>
      <c r="B11" s="176" t="str">
        <f>'Übersicht Gruppen'!B7</f>
        <v>Mannschaft 6</v>
      </c>
      <c r="C11" s="177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619.41666666666663</v>
      </c>
      <c r="G13" s="37">
        <f t="shared" si="5"/>
        <v>618.2166666666667</v>
      </c>
      <c r="H13" s="37">
        <f t="shared" si="5"/>
        <v>620.43333333333328</v>
      </c>
      <c r="I13" s="37">
        <f t="shared" si="5"/>
        <v>0</v>
      </c>
      <c r="J13" s="38" t="e">
        <f t="shared" si="5"/>
        <v>#DIV/0!</v>
      </c>
      <c r="K13" s="39">
        <f>SUM(K6:K11)/6</f>
        <v>1858.0666666666666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1858.0666666666666</v>
      </c>
      <c r="V13" s="55"/>
    </row>
    <row r="14" spans="1:22" s="53" customFormat="1" ht="9.75" customHeight="1" x14ac:dyDescent="0.3">
      <c r="A14" s="22"/>
      <c r="B14" s="22"/>
      <c r="C14" s="55"/>
      <c r="D14" s="120"/>
      <c r="E14" s="120"/>
      <c r="F14" s="120"/>
      <c r="G14" s="120"/>
      <c r="H14" s="120"/>
      <c r="I14" s="120"/>
      <c r="J14" s="121"/>
      <c r="K14" s="122"/>
      <c r="L14" s="120"/>
      <c r="M14" s="120"/>
      <c r="N14" s="120"/>
      <c r="O14" s="120"/>
      <c r="P14" s="120"/>
      <c r="Q14" s="120"/>
      <c r="R14" s="121"/>
      <c r="S14" s="120"/>
      <c r="T14" s="121"/>
      <c r="U14" s="122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3" t="s">
        <v>1</v>
      </c>
      <c r="K15" s="173"/>
      <c r="L15" s="47"/>
      <c r="M15" s="47"/>
      <c r="N15" s="47"/>
      <c r="O15" s="47"/>
      <c r="P15" s="47"/>
      <c r="Q15" s="47"/>
      <c r="R15" s="173" t="s">
        <v>3</v>
      </c>
      <c r="S15" s="173"/>
      <c r="T15" s="173" t="s">
        <v>5</v>
      </c>
      <c r="U15" s="173"/>
      <c r="V15" s="178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3" t="s">
        <v>0</v>
      </c>
      <c r="K16" s="123" t="s">
        <v>6</v>
      </c>
      <c r="L16" s="55"/>
      <c r="M16" s="55"/>
      <c r="N16" s="55"/>
      <c r="O16" s="55"/>
      <c r="P16" s="55"/>
      <c r="Q16" s="55"/>
      <c r="R16" s="123" t="s">
        <v>0</v>
      </c>
      <c r="S16" s="123" t="s">
        <v>6</v>
      </c>
      <c r="T16" s="123" t="s">
        <v>0</v>
      </c>
      <c r="U16" s="123" t="s">
        <v>6</v>
      </c>
      <c r="V16" s="178"/>
    </row>
    <row r="17" spans="1:22" s="53" customFormat="1" ht="18" customHeight="1" x14ac:dyDescent="0.3">
      <c r="A17" s="52">
        <v>1</v>
      </c>
      <c r="B17" s="56" t="str">
        <f>'Übersicht Schützen'!A2</f>
        <v>Sievers Jürgen</v>
      </c>
      <c r="C17" s="96" t="str">
        <f>'Übersicht Schützen'!B2</f>
        <v>Börgerwald II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313</v>
      </c>
      <c r="G17" s="39">
        <f>'Übersicht Schützen'!F2</f>
        <v>314.3</v>
      </c>
      <c r="H17" s="39">
        <f>'Übersicht Schützen'!G2</f>
        <v>315.89999999999998</v>
      </c>
      <c r="I17" s="39">
        <f>'Übersicht Schützen'!H2</f>
        <v>0</v>
      </c>
      <c r="J17" s="58">
        <f>'Übersicht Schützen'!I2</f>
        <v>314.39999999999998</v>
      </c>
      <c r="K17" s="39">
        <f>SUM(D17:I17)</f>
        <v>943.19999999999993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314.39999999999998</v>
      </c>
      <c r="U17" s="39">
        <f>SUM(K17+S17)</f>
        <v>943.19999999999993</v>
      </c>
      <c r="V17" s="179"/>
    </row>
    <row r="18" spans="1:22" s="53" customFormat="1" ht="18" customHeight="1" x14ac:dyDescent="0.3">
      <c r="A18" s="30">
        <v>2</v>
      </c>
      <c r="B18" s="59" t="str">
        <f>'Übersicht Schützen'!A3</f>
        <v>Baalmann Günter</v>
      </c>
      <c r="C18" s="97" t="str">
        <f>'Übersicht Schützen'!B3</f>
        <v>Eisten 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310.8</v>
      </c>
      <c r="G18" s="43">
        <f>'Übersicht Schützen'!F3</f>
        <v>315.8</v>
      </c>
      <c r="H18" s="43">
        <f>'Übersicht Schützen'!G3</f>
        <v>315.2</v>
      </c>
      <c r="I18" s="43">
        <f>'Übersicht Schützen'!H3</f>
        <v>0</v>
      </c>
      <c r="J18" s="61">
        <f>'Übersicht Schützen'!I3</f>
        <v>313.93333333333334</v>
      </c>
      <c r="K18" s="43">
        <f>SUM(D18:I18)</f>
        <v>941.8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313.93333333333334</v>
      </c>
      <c r="U18" s="43">
        <f t="shared" ref="U18:U52" si="7">SUM(K18+S18)</f>
        <v>941.8</v>
      </c>
      <c r="V18" s="43">
        <f>(U17-U18)*-1</f>
        <v>-1.3999999999999773</v>
      </c>
    </row>
    <row r="19" spans="1:22" s="53" customFormat="1" ht="18" customHeight="1" x14ac:dyDescent="0.3">
      <c r="A19" s="52">
        <v>3</v>
      </c>
      <c r="B19" s="56" t="str">
        <f>'Übersicht Schützen'!A4</f>
        <v>Hackmann Martin</v>
      </c>
      <c r="C19" s="96" t="str">
        <f>'Übersicht Schützen'!B4</f>
        <v>Eisten 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310.89999999999998</v>
      </c>
      <c r="G19" s="39">
        <f>'Übersicht Schützen'!F4</f>
        <v>310.3</v>
      </c>
      <c r="H19" s="39">
        <f>'Übersicht Schützen'!G4</f>
        <v>315</v>
      </c>
      <c r="I19" s="39">
        <f>'Übersicht Schützen'!H4</f>
        <v>0</v>
      </c>
      <c r="J19" s="58">
        <f>'Übersicht Schützen'!I4</f>
        <v>312.06666666666666</v>
      </c>
      <c r="K19" s="39">
        <f t="shared" ref="K19:K52" si="8">SUM(D19:I19)</f>
        <v>936.2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312.06666666666666</v>
      </c>
      <c r="U19" s="39">
        <f t="shared" si="7"/>
        <v>936.2</v>
      </c>
      <c r="V19" s="39">
        <f t="shared" ref="V19:V46" si="9">(U18-U19)*-1</f>
        <v>-5.5999999999999091</v>
      </c>
    </row>
    <row r="20" spans="1:22" s="53" customFormat="1" ht="18" customHeight="1" x14ac:dyDescent="0.3">
      <c r="A20" s="54">
        <v>4</v>
      </c>
      <c r="B20" s="59" t="str">
        <f>'Übersicht Schützen'!A5</f>
        <v>Sabel Horst</v>
      </c>
      <c r="C20" s="97" t="str">
        <f>'Übersicht Schützen'!B5</f>
        <v>Börgerwald II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311.5</v>
      </c>
      <c r="G20" s="43">
        <f>'Übersicht Schützen'!F5</f>
        <v>312</v>
      </c>
      <c r="H20" s="43">
        <f>'Übersicht Schützen'!G5</f>
        <v>312.3</v>
      </c>
      <c r="I20" s="43">
        <f>'Übersicht Schützen'!H5</f>
        <v>0</v>
      </c>
      <c r="J20" s="61">
        <f>'Übersicht Schützen'!I5</f>
        <v>311.93333333333334</v>
      </c>
      <c r="K20" s="43">
        <f t="shared" si="8"/>
        <v>935.8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311.93333333333334</v>
      </c>
      <c r="U20" s="43">
        <f t="shared" si="7"/>
        <v>935.8</v>
      </c>
      <c r="V20" s="43">
        <f t="shared" si="9"/>
        <v>-0.40000000000009095</v>
      </c>
    </row>
    <row r="21" spans="1:22" s="53" customFormat="1" ht="18" customHeight="1" x14ac:dyDescent="0.3">
      <c r="A21" s="44">
        <v>5</v>
      </c>
      <c r="B21" s="56" t="str">
        <f>'Übersicht Schützen'!A6</f>
        <v>Hanenkamp Andre</v>
      </c>
      <c r="C21" s="96" t="str">
        <f>'Übersicht Schützen'!B6</f>
        <v>Börgerwald II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311.10000000000002</v>
      </c>
      <c r="G21" s="39">
        <f>'Übersicht Schützen'!F6</f>
        <v>309.3</v>
      </c>
      <c r="H21" s="39">
        <f>'Übersicht Schützen'!G6</f>
        <v>311.10000000000002</v>
      </c>
      <c r="I21" s="39">
        <f>'Übersicht Schützen'!H6</f>
        <v>0</v>
      </c>
      <c r="J21" s="58">
        <f>'Übersicht Schützen'!I6</f>
        <v>310.50000000000006</v>
      </c>
      <c r="K21" s="39">
        <f t="shared" si="8"/>
        <v>931.50000000000011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310.50000000000006</v>
      </c>
      <c r="U21" s="39">
        <f t="shared" si="7"/>
        <v>931.50000000000011</v>
      </c>
      <c r="V21" s="39">
        <f t="shared" si="9"/>
        <v>-4.2999999999998408</v>
      </c>
    </row>
    <row r="22" spans="1:22" s="53" customFormat="1" ht="18" customHeight="1" x14ac:dyDescent="0.3">
      <c r="A22" s="30">
        <v>6</v>
      </c>
      <c r="B22" s="59" t="str">
        <f>'Übersicht Schützen'!A7</f>
        <v>Will Achim</v>
      </c>
      <c r="C22" s="97" t="str">
        <f>'Übersicht Schützen'!B7</f>
        <v>Spahnharrenstätte 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313.60000000000002</v>
      </c>
      <c r="G22" s="43">
        <f>'Übersicht Schützen'!F7</f>
        <v>313.3</v>
      </c>
      <c r="H22" s="43">
        <f>'Übersicht Schützen'!G7</f>
        <v>304.5</v>
      </c>
      <c r="I22" s="43">
        <f>'Übersicht Schützen'!H7</f>
        <v>0</v>
      </c>
      <c r="J22" s="61">
        <f>'Übersicht Schützen'!I7</f>
        <v>310.4666666666667</v>
      </c>
      <c r="K22" s="43">
        <f t="shared" si="8"/>
        <v>931.40000000000009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310.4666666666667</v>
      </c>
      <c r="U22" s="43">
        <f t="shared" si="7"/>
        <v>931.40000000000009</v>
      </c>
      <c r="V22" s="43">
        <f t="shared" si="9"/>
        <v>-0.10000000000002274</v>
      </c>
    </row>
    <row r="23" spans="1:22" s="53" customFormat="1" ht="18" customHeight="1" x14ac:dyDescent="0.3">
      <c r="A23" s="52">
        <v>7</v>
      </c>
      <c r="B23" s="56" t="str">
        <f>'Übersicht Schützen'!A8</f>
        <v>Dennis Lindemann</v>
      </c>
      <c r="C23" s="96" t="str">
        <f>'Übersicht Schützen'!B8</f>
        <v>Esterwegen II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303.5</v>
      </c>
      <c r="G23" s="39">
        <f>'Übersicht Schützen'!F8</f>
        <v>307.89999999999998</v>
      </c>
      <c r="H23" s="39">
        <f>'Übersicht Schützen'!G8</f>
        <v>310.2</v>
      </c>
      <c r="I23" s="39">
        <f>'Übersicht Schützen'!H8</f>
        <v>0</v>
      </c>
      <c r="J23" s="58">
        <f>'Übersicht Schützen'!I8</f>
        <v>307.2</v>
      </c>
      <c r="K23" s="39">
        <f t="shared" si="8"/>
        <v>921.59999999999991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307.2</v>
      </c>
      <c r="U23" s="39">
        <f t="shared" si="7"/>
        <v>921.59999999999991</v>
      </c>
      <c r="V23" s="39">
        <f t="shared" si="9"/>
        <v>-9.8000000000001819</v>
      </c>
    </row>
    <row r="24" spans="1:22" s="53" customFormat="1" ht="18" customHeight="1" x14ac:dyDescent="0.3">
      <c r="A24" s="30">
        <v>8</v>
      </c>
      <c r="B24" s="59" t="str">
        <f>'Übersicht Schützen'!A9</f>
        <v xml:space="preserve">Meik Sieger </v>
      </c>
      <c r="C24" s="97" t="str">
        <f>'Übersicht Schützen'!B9</f>
        <v>Esterwegen II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309.10000000000002</v>
      </c>
      <c r="G24" s="43">
        <f>'Übersicht Schützen'!F9</f>
        <v>302.39999999999998</v>
      </c>
      <c r="H24" s="43">
        <f>'Übersicht Schützen'!G9</f>
        <v>307.39999999999998</v>
      </c>
      <c r="I24" s="43">
        <f>'Übersicht Schützen'!H9</f>
        <v>0</v>
      </c>
      <c r="J24" s="61">
        <f>'Übersicht Schützen'!I9</f>
        <v>306.3</v>
      </c>
      <c r="K24" s="43">
        <f t="shared" si="8"/>
        <v>918.9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306.3</v>
      </c>
      <c r="U24" s="43">
        <f t="shared" si="7"/>
        <v>918.9</v>
      </c>
      <c r="V24" s="43">
        <f t="shared" si="9"/>
        <v>-2.6999999999999318</v>
      </c>
    </row>
    <row r="25" spans="1:22" s="53" customFormat="1" ht="18" customHeight="1" x14ac:dyDescent="0.3">
      <c r="A25" s="44">
        <v>9</v>
      </c>
      <c r="B25" s="56" t="str">
        <f>'Übersicht Schützen'!A10</f>
        <v>Micksch Heiko</v>
      </c>
      <c r="C25" s="96" t="str">
        <f>'Übersicht Schützen'!B10</f>
        <v>Spahnharrenstätte II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308.89999999999998</v>
      </c>
      <c r="G25" s="39">
        <f>'Übersicht Schützen'!F10</f>
        <v>306.7</v>
      </c>
      <c r="H25" s="39">
        <f>'Übersicht Schützen'!G10</f>
        <v>303.3</v>
      </c>
      <c r="I25" s="39">
        <f>'Übersicht Schützen'!H10</f>
        <v>0</v>
      </c>
      <c r="J25" s="58">
        <f>'Übersicht Schützen'!I10</f>
        <v>306.29999999999995</v>
      </c>
      <c r="K25" s="39">
        <f t="shared" si="8"/>
        <v>918.89999999999986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306.29999999999995</v>
      </c>
      <c r="U25" s="39">
        <f t="shared" si="7"/>
        <v>918.89999999999986</v>
      </c>
      <c r="V25" s="39">
        <f t="shared" si="9"/>
        <v>-1.1368683772161603E-13</v>
      </c>
    </row>
    <row r="26" spans="1:22" s="53" customFormat="1" ht="18" customHeight="1" x14ac:dyDescent="0.3">
      <c r="A26" s="54">
        <v>10</v>
      </c>
      <c r="B26" s="59" t="str">
        <f>'Übersicht Schützen'!A11</f>
        <v>Rainer Wielenberg</v>
      </c>
      <c r="C26" s="97" t="str">
        <f>'Übersicht Schützen'!B11</f>
        <v>Esterwegen II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305.89999999999998</v>
      </c>
      <c r="G26" s="43">
        <f>'Übersicht Schützen'!F11</f>
        <v>304</v>
      </c>
      <c r="H26" s="43">
        <f>'Übersicht Schützen'!G11</f>
        <v>307.60000000000002</v>
      </c>
      <c r="I26" s="43">
        <f>'Übersicht Schützen'!H11</f>
        <v>0</v>
      </c>
      <c r="J26" s="61">
        <f>'Übersicht Schützen'!I11</f>
        <v>305.83333333333331</v>
      </c>
      <c r="K26" s="43">
        <f t="shared" si="8"/>
        <v>917.5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305.83333333333331</v>
      </c>
      <c r="U26" s="43">
        <f t="shared" si="7"/>
        <v>917.5</v>
      </c>
      <c r="V26" s="43">
        <f t="shared" si="9"/>
        <v>-1.3999999999998636</v>
      </c>
    </row>
    <row r="27" spans="1:22" s="53" customFormat="1" ht="18" customHeight="1" x14ac:dyDescent="0.3">
      <c r="A27" s="52">
        <v>11</v>
      </c>
      <c r="B27" s="56" t="str">
        <f>'Übersicht Schützen'!A12</f>
        <v>Schröer Friedhelm</v>
      </c>
      <c r="C27" s="96" t="str">
        <f>'Übersicht Schützen'!B12</f>
        <v>Börgerwald 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305.7</v>
      </c>
      <c r="G27" s="39">
        <f>'Übersicht Schützen'!F12</f>
        <v>303.7</v>
      </c>
      <c r="H27" s="39">
        <f>'Übersicht Schützen'!G12</f>
        <v>307.7</v>
      </c>
      <c r="I27" s="39">
        <f>'Übersicht Schützen'!H12</f>
        <v>0</v>
      </c>
      <c r="J27" s="58">
        <f>'Übersicht Schützen'!I12</f>
        <v>305.7</v>
      </c>
      <c r="K27" s="39">
        <f t="shared" si="8"/>
        <v>917.09999999999991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305.7</v>
      </c>
      <c r="U27" s="39">
        <f t="shared" si="7"/>
        <v>917.09999999999991</v>
      </c>
      <c r="V27" s="39">
        <f t="shared" si="9"/>
        <v>-0.40000000000009095</v>
      </c>
    </row>
    <row r="28" spans="1:22" s="53" customFormat="1" ht="18" customHeight="1" x14ac:dyDescent="0.3">
      <c r="A28" s="30">
        <v>12</v>
      </c>
      <c r="B28" s="59" t="str">
        <f>'Übersicht Schützen'!A13</f>
        <v>Wendeln Frank</v>
      </c>
      <c r="C28" s="97" t="str">
        <f>'Übersicht Schützen'!B13</f>
        <v>Eisten II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304.60000000000002</v>
      </c>
      <c r="G28" s="43">
        <f>'Übersicht Schützen'!F13</f>
        <v>307.39999999999998</v>
      </c>
      <c r="H28" s="43">
        <f>'Übersicht Schützen'!G13</f>
        <v>304.5</v>
      </c>
      <c r="I28" s="43">
        <f>'Übersicht Schützen'!H13</f>
        <v>0</v>
      </c>
      <c r="J28" s="61">
        <f>'Übersicht Schützen'!I13</f>
        <v>305.5</v>
      </c>
      <c r="K28" s="43">
        <f t="shared" si="8"/>
        <v>916.5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305.5</v>
      </c>
      <c r="U28" s="43">
        <f t="shared" si="7"/>
        <v>916.5</v>
      </c>
      <c r="V28" s="43">
        <f t="shared" si="9"/>
        <v>-0.59999999999990905</v>
      </c>
    </row>
    <row r="29" spans="1:22" s="53" customFormat="1" ht="18" customHeight="1" x14ac:dyDescent="0.3">
      <c r="A29" s="52">
        <v>13</v>
      </c>
      <c r="B29" s="56" t="str">
        <f>'Übersicht Schützen'!A14</f>
        <v>Christian Grönheim</v>
      </c>
      <c r="C29" s="96" t="str">
        <f>'Übersicht Schützen'!B14</f>
        <v>Spahnharrenstätte 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301</v>
      </c>
      <c r="G29" s="39">
        <f>'Übersicht Schützen'!F14</f>
        <v>305.89999999999998</v>
      </c>
      <c r="H29" s="39">
        <f>'Übersicht Schützen'!G14</f>
        <v>307.39999999999998</v>
      </c>
      <c r="I29" s="39">
        <f>'Übersicht Schützen'!H14</f>
        <v>0</v>
      </c>
      <c r="J29" s="58">
        <f>'Übersicht Schützen'!I14</f>
        <v>304.76666666666665</v>
      </c>
      <c r="K29" s="39">
        <f t="shared" si="8"/>
        <v>914.3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304.76666666666665</v>
      </c>
      <c r="U29" s="39">
        <f t="shared" si="7"/>
        <v>914.3</v>
      </c>
      <c r="V29" s="39">
        <f t="shared" si="9"/>
        <v>-2.2000000000000455</v>
      </c>
    </row>
    <row r="30" spans="1:22" s="53" customFormat="1" ht="18" customHeight="1" x14ac:dyDescent="0.3">
      <c r="A30" s="54">
        <v>14</v>
      </c>
      <c r="B30" s="59" t="str">
        <f>'Übersicht Schützen'!A15</f>
        <v>Lüpken Andreas</v>
      </c>
      <c r="C30" s="97" t="str">
        <f>'Übersicht Schützen'!B15</f>
        <v>Börgerwald II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299.60000000000002</v>
      </c>
      <c r="G30" s="43">
        <f>'Übersicht Schützen'!F15</f>
        <v>305.60000000000002</v>
      </c>
      <c r="H30" s="43">
        <f>'Übersicht Schützen'!G15</f>
        <v>306</v>
      </c>
      <c r="I30" s="43">
        <f>'Übersicht Schützen'!H15</f>
        <v>0</v>
      </c>
      <c r="J30" s="61">
        <f>'Übersicht Schützen'!I15</f>
        <v>303.73333333333335</v>
      </c>
      <c r="K30" s="43">
        <f t="shared" si="8"/>
        <v>911.2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303.73333333333335</v>
      </c>
      <c r="U30" s="43">
        <f t="shared" si="7"/>
        <v>911.2</v>
      </c>
      <c r="V30" s="43">
        <f t="shared" si="9"/>
        <v>-3.0999999999999091</v>
      </c>
    </row>
    <row r="31" spans="1:22" s="53" customFormat="1" ht="18" customHeight="1" x14ac:dyDescent="0.3">
      <c r="A31" s="44">
        <v>15</v>
      </c>
      <c r="B31" s="56" t="str">
        <f>'Übersicht Schützen'!A16</f>
        <v>Schomakers Stefan</v>
      </c>
      <c r="C31" s="96" t="str">
        <f>'Übersicht Schützen'!B16</f>
        <v>Eisten II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290</v>
      </c>
      <c r="G31" s="39">
        <f>'Übersicht Schützen'!F16</f>
        <v>296.3</v>
      </c>
      <c r="H31" s="39">
        <f>'Übersicht Schützen'!G16</f>
        <v>286.60000000000002</v>
      </c>
      <c r="I31" s="39">
        <f>'Übersicht Schützen'!H16</f>
        <v>0</v>
      </c>
      <c r="J31" s="58">
        <f>'Übersicht Schützen'!I16</f>
        <v>290.96666666666664</v>
      </c>
      <c r="K31" s="39">
        <f t="shared" si="8"/>
        <v>872.9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290.96666666666664</v>
      </c>
      <c r="U31" s="39">
        <f t="shared" si="7"/>
        <v>872.9</v>
      </c>
      <c r="V31" s="39">
        <f t="shared" si="9"/>
        <v>-38.300000000000068</v>
      </c>
    </row>
    <row r="32" spans="1:22" s="53" customFormat="1" ht="18" customHeight="1" x14ac:dyDescent="0.3">
      <c r="A32" s="30">
        <v>16</v>
      </c>
      <c r="B32" s="59" t="str">
        <f>'Übersicht Schützen'!A17</f>
        <v>Meyer Dirk</v>
      </c>
      <c r="C32" s="97" t="str">
        <f>'Übersicht Schützen'!B17</f>
        <v>Spahnharrenstätte II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313.60000000000002</v>
      </c>
      <c r="G32" s="43">
        <f>'Übersicht Schützen'!F17</f>
        <v>0</v>
      </c>
      <c r="H32" s="43">
        <f>'Übersicht Schützen'!G17</f>
        <v>311.5</v>
      </c>
      <c r="I32" s="43">
        <f>'Übersicht Schützen'!H17</f>
        <v>0</v>
      </c>
      <c r="J32" s="61">
        <f>'Übersicht Schützen'!I17</f>
        <v>312.55</v>
      </c>
      <c r="K32" s="43">
        <f t="shared" si="8"/>
        <v>625.1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312.55</v>
      </c>
      <c r="U32" s="43">
        <f t="shared" si="7"/>
        <v>625.1</v>
      </c>
      <c r="V32" s="43">
        <f t="shared" si="9"/>
        <v>-247.79999999999995</v>
      </c>
    </row>
    <row r="33" spans="1:44" s="53" customFormat="1" ht="18" customHeight="1" x14ac:dyDescent="0.3">
      <c r="A33" s="52">
        <v>17</v>
      </c>
      <c r="B33" s="56" t="str">
        <f>'Übersicht Schützen'!A18</f>
        <v>Sebers Tobias</v>
      </c>
      <c r="C33" s="96" t="str">
        <f>'Übersicht Schützen'!B18</f>
        <v>Börgerwald II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253.9</v>
      </c>
      <c r="G33" s="39">
        <f>'Übersicht Schützen'!F18</f>
        <v>0</v>
      </c>
      <c r="H33" s="39">
        <f>'Übersicht Schützen'!G18</f>
        <v>287.39999999999998</v>
      </c>
      <c r="I33" s="39">
        <f>'Übersicht Schützen'!H18</f>
        <v>0</v>
      </c>
      <c r="J33" s="58">
        <f>'Übersicht Schützen'!I18</f>
        <v>270.64999999999998</v>
      </c>
      <c r="K33" s="39">
        <f t="shared" si="8"/>
        <v>541.29999999999995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270.64999999999998</v>
      </c>
      <c r="U33" s="39">
        <f t="shared" si="7"/>
        <v>541.29999999999995</v>
      </c>
      <c r="V33" s="39">
        <f t="shared" si="9"/>
        <v>-83.800000000000068</v>
      </c>
    </row>
    <row r="34" spans="1:44" s="53" customFormat="1" ht="18" customHeight="1" x14ac:dyDescent="0.3">
      <c r="A34" s="30">
        <v>18</v>
      </c>
      <c r="B34" s="59" t="str">
        <f>'Übersicht Schützen'!A19</f>
        <v>Schütze 5</v>
      </c>
      <c r="C34" s="97" t="str">
        <f>'Übersicht Schützen'!B19</f>
        <v>Spahnharrenstätte 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 t="e">
        <f>'Übersicht Schützen'!I19</f>
        <v>#DIV/0!</v>
      </c>
      <c r="K34" s="43">
        <f t="shared" si="8"/>
        <v>0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 t="e">
        <f>'Übersicht Schützen'!U19</f>
        <v>#DIV/0!</v>
      </c>
      <c r="U34" s="43">
        <f t="shared" si="7"/>
        <v>0</v>
      </c>
      <c r="V34" s="43">
        <f t="shared" si="9"/>
        <v>-541.29999999999995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Schütze 6</v>
      </c>
      <c r="C35" s="96" t="str">
        <f>'Übersicht Schützen'!B20</f>
        <v>Spahnharrenstätte II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 t="e">
        <f>'Übersicht Schützen'!I20</f>
        <v>#DIV/0!</v>
      </c>
      <c r="K35" s="39">
        <f t="shared" si="8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 t="e">
        <f>'Übersicht Schützen'!U20</f>
        <v>#DIV/0!</v>
      </c>
      <c r="U35" s="39">
        <f t="shared" si="7"/>
        <v>0</v>
      </c>
      <c r="V35" s="39">
        <f t="shared" si="9"/>
        <v>0</v>
      </c>
    </row>
    <row r="36" spans="1:44" s="53" customFormat="1" ht="18" customHeight="1" x14ac:dyDescent="0.3">
      <c r="A36" s="54">
        <v>20</v>
      </c>
      <c r="B36" s="59" t="str">
        <f>'Übersicht Schützen'!A21</f>
        <v>Schütze 17</v>
      </c>
      <c r="C36" s="97" t="str">
        <f>'Übersicht Schützen'!B21</f>
        <v>Eisten II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 t="e">
        <f>'Übersicht Schützen'!I21</f>
        <v>#DIV/0!</v>
      </c>
      <c r="K36" s="43">
        <f t="shared" si="8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 t="e">
        <f>'Übersicht Schützen'!U21</f>
        <v>#DIV/0!</v>
      </c>
      <c r="U36" s="43">
        <f t="shared" si="7"/>
        <v>0</v>
      </c>
      <c r="V36" s="43">
        <f t="shared" si="9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18</v>
      </c>
      <c r="C37" s="96" t="str">
        <f>'Übersicht Schützen'!B22</f>
        <v>Eisten II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8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 t="e">
        <f>'Übersicht Schützen'!U22</f>
        <v>#DIV/0!</v>
      </c>
      <c r="U37" s="39">
        <f t="shared" si="7"/>
        <v>0</v>
      </c>
      <c r="V37" s="39">
        <f t="shared" si="9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Schmitz Alois</v>
      </c>
      <c r="C38" s="97" t="str">
        <f>'Übersicht Schützen'!B23</f>
        <v>Neubörger 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Fromme Rudi</v>
      </c>
      <c r="C39" s="96" t="str">
        <f>'Übersicht Schützen'!B24</f>
        <v>Neubörger 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Langen Ludwig</v>
      </c>
      <c r="C40" s="97" t="str">
        <f>'Übersicht Schützen'!B25</f>
        <v>Neubörger 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Hermes Ludger</v>
      </c>
      <c r="C41" s="96" t="str">
        <f>'Übersicht Schützen'!B26</f>
        <v>Neubörger II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23</v>
      </c>
      <c r="C42" s="97" t="str">
        <f>'Übersicht Schützen'!B27</f>
        <v>Neubörger II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24</v>
      </c>
      <c r="C43" s="96" t="str">
        <f>'Übersicht Schützen'!B28</f>
        <v>Neubörger II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Nils Meißner</v>
      </c>
      <c r="C44" s="97" t="str">
        <f>'Übersicht Schützen'!B29</f>
        <v>Esterwegen 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Esterwegen II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Esterwegen 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303.92352941176472</v>
      </c>
      <c r="G54" s="37">
        <f>SUM(G17:G52)/Formelhilfe!E45</f>
        <v>307.66000000000003</v>
      </c>
      <c r="H54" s="37">
        <f>SUM(H17:H52)/Formelhilfe!F45</f>
        <v>306.68235294117648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416.5333333333333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5">
        <f>(K54+S54)</f>
        <v>416.5333333333333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2" t="str">
        <f>Übersicht!N4</f>
        <v>Eisten</v>
      </c>
      <c r="X1" s="192"/>
    </row>
    <row r="2" spans="1:27" x14ac:dyDescent="0.3">
      <c r="A2" s="115">
        <v>1</v>
      </c>
      <c r="B2" s="66" t="str">
        <f>'Wettkampf 1'!B2</f>
        <v>Spahnharrenstätte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3">
        <f>Übersicht!N3</f>
        <v>0</v>
      </c>
      <c r="X2" s="192"/>
    </row>
    <row r="3" spans="1:27" x14ac:dyDescent="0.3">
      <c r="A3" s="115">
        <v>2</v>
      </c>
      <c r="B3" s="66" t="str">
        <f>'Wettkampf 1'!B3</f>
        <v>Börgerwald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Eisten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/>
      <c r="X5" s="188"/>
      <c r="Y5" s="78"/>
    </row>
    <row r="6" spans="1:27" x14ac:dyDescent="0.3">
      <c r="A6" s="115">
        <v>5</v>
      </c>
      <c r="B6" s="66" t="str">
        <f>'Wettkampf 1'!B6</f>
        <v>Esterwegen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1"/>
      <c r="X6" s="191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7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2" t="str">
        <f>Übersicht!O4</f>
        <v>Spahnharrenstätte</v>
      </c>
      <c r="X1" s="192"/>
    </row>
    <row r="2" spans="1:27" x14ac:dyDescent="0.3">
      <c r="A2" s="115">
        <v>1</v>
      </c>
      <c r="B2" s="66" t="str">
        <f>'Wettkampf 1'!B2</f>
        <v>Spahnharrenstätte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3">
        <f>Übersicht!O3</f>
        <v>0</v>
      </c>
      <c r="X2" s="192"/>
    </row>
    <row r="3" spans="1:27" x14ac:dyDescent="0.3">
      <c r="A3" s="115">
        <v>2</v>
      </c>
      <c r="B3" s="66" t="str">
        <f>'Wettkampf 1'!B3</f>
        <v>Börgerwald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Eisten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/>
      <c r="X5" s="188"/>
      <c r="Y5" s="78"/>
    </row>
    <row r="6" spans="1:27" x14ac:dyDescent="0.3">
      <c r="A6" s="115">
        <v>5</v>
      </c>
      <c r="B6" s="66" t="str">
        <f>'Wettkampf 1'!B6</f>
        <v>Esterwegen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1"/>
      <c r="X6" s="191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7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2" t="str">
        <f>Übersicht!P4</f>
        <v>Börgerwald</v>
      </c>
      <c r="X1" s="192"/>
    </row>
    <row r="2" spans="1:27" x14ac:dyDescent="0.3">
      <c r="A2" s="115">
        <v>1</v>
      </c>
      <c r="B2" s="66" t="str">
        <f>'Wettkampf 1'!B2</f>
        <v>Spahnharrenstätte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3">
        <f>Übersicht!P3</f>
        <v>0</v>
      </c>
      <c r="X2" s="192"/>
    </row>
    <row r="3" spans="1:27" x14ac:dyDescent="0.3">
      <c r="A3" s="115">
        <v>2</v>
      </c>
      <c r="B3" s="66" t="str">
        <f>'Wettkampf 1'!B3</f>
        <v>Börgerwald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Eisten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/>
      <c r="X5" s="188"/>
      <c r="Y5" s="78"/>
    </row>
    <row r="6" spans="1:27" x14ac:dyDescent="0.3">
      <c r="A6" s="115">
        <v>5</v>
      </c>
      <c r="B6" s="66" t="str">
        <f>'Wettkampf 1'!B6</f>
        <v>Esterwegen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1"/>
      <c r="X6" s="191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7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77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2" t="str">
        <f>Übersicht!Q4</f>
        <v>Esterwegen</v>
      </c>
      <c r="X1" s="192"/>
    </row>
    <row r="2" spans="1:27" x14ac:dyDescent="0.3">
      <c r="A2" s="115">
        <v>1</v>
      </c>
      <c r="B2" s="66" t="str">
        <f>'Wettkampf 1'!B2</f>
        <v>Spahnharrenstätte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3">
        <f>Übersicht!Q3</f>
        <v>0</v>
      </c>
      <c r="X2" s="192"/>
    </row>
    <row r="3" spans="1:27" x14ac:dyDescent="0.3">
      <c r="A3" s="115">
        <v>2</v>
      </c>
      <c r="B3" s="66" t="str">
        <f>'Wettkampf 1'!B3</f>
        <v>Börgerwald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Eisten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/>
      <c r="X5" s="188"/>
      <c r="Y5" s="78"/>
    </row>
    <row r="6" spans="1:27" x14ac:dyDescent="0.3">
      <c r="A6" s="115">
        <v>5</v>
      </c>
      <c r="B6" s="66" t="str">
        <f>'Wettkampf 1'!B6</f>
        <v>Esterwegen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1"/>
      <c r="X6" s="191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/>
      <c r="X7" s="195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7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56</v>
      </c>
      <c r="C1" s="155" t="s">
        <v>8</v>
      </c>
      <c r="D1" s="204" t="str">
        <f>Übersicht!K1</f>
        <v>2021/2022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39"/>
      <c r="V1" s="139"/>
      <c r="W1" s="139"/>
      <c r="X1" s="150" t="s">
        <v>51</v>
      </c>
      <c r="Y1" s="205"/>
      <c r="Z1" s="205"/>
      <c r="AA1" s="22"/>
      <c r="AB1" s="22"/>
      <c r="AC1" s="128"/>
    </row>
    <row r="2" spans="1:29" s="129" customFormat="1" ht="30.75" customHeight="1" x14ac:dyDescent="0.3">
      <c r="A2" s="85">
        <v>1</v>
      </c>
      <c r="B2" s="148" t="str">
        <f>'Wettkampf 1'!B2</f>
        <v>Spahnharrenstätte II</v>
      </c>
      <c r="C2" s="147"/>
      <c r="D2" s="204" t="s">
        <v>75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39"/>
      <c r="V2" s="139"/>
      <c r="W2" s="139"/>
      <c r="X2" s="150" t="s">
        <v>35</v>
      </c>
      <c r="Y2" s="206"/>
      <c r="Z2" s="205"/>
      <c r="AA2" s="22"/>
      <c r="AB2" s="22"/>
      <c r="AC2" s="128"/>
    </row>
    <row r="3" spans="1:29" s="129" customFormat="1" ht="30.75" customHeight="1" x14ac:dyDescent="0.3">
      <c r="A3" s="85">
        <v>2</v>
      </c>
      <c r="B3" s="148" t="str">
        <f>'Wettkampf 1'!B3</f>
        <v>Börgerwald II</v>
      </c>
      <c r="C3" s="140"/>
      <c r="D3" s="204" t="str">
        <f>Übersicht!M1</f>
        <v>3. Kreisklasse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139"/>
      <c r="V3" s="139"/>
      <c r="W3" s="139"/>
      <c r="X3" s="149"/>
      <c r="Y3" s="149"/>
      <c r="Z3" s="149"/>
      <c r="AA3" s="22"/>
      <c r="AB3" s="22"/>
      <c r="AC3" s="128"/>
    </row>
    <row r="4" spans="1:29" s="129" customFormat="1" ht="30.75" customHeight="1" x14ac:dyDescent="0.5">
      <c r="A4" s="85">
        <v>3</v>
      </c>
      <c r="B4" s="148" t="str">
        <f>'Wettkampf 1'!B4</f>
        <v>Eisten II</v>
      </c>
      <c r="C4" s="140"/>
      <c r="D4" s="204" t="str">
        <f>Übersicht!P1</f>
        <v>Schützen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139"/>
      <c r="V4" s="139"/>
      <c r="W4" s="142"/>
      <c r="X4" s="149"/>
      <c r="Y4" s="149"/>
      <c r="Z4" s="151" t="s">
        <v>48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 t="str">
        <f>'Wettkampf 1'!B5</f>
        <v>Neubörger II</v>
      </c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50</v>
      </c>
      <c r="Y5" s="207"/>
      <c r="Z5" s="208"/>
      <c r="AA5" s="130"/>
      <c r="AB5" s="22"/>
      <c r="AC5" s="128"/>
    </row>
    <row r="6" spans="1:29" s="129" customFormat="1" ht="30.75" customHeight="1" x14ac:dyDescent="0.5">
      <c r="A6" s="85">
        <v>5</v>
      </c>
      <c r="B6" s="148" t="str">
        <f>'Wettkampf 1'!B6</f>
        <v>Esterwegen II</v>
      </c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49</v>
      </c>
      <c r="Y6" s="207"/>
      <c r="Z6" s="208"/>
      <c r="AA6" s="130"/>
      <c r="AB6" s="22"/>
      <c r="AC6" s="128"/>
    </row>
    <row r="7" spans="1:29" s="129" customFormat="1" ht="30.75" customHeight="1" x14ac:dyDescent="0.3">
      <c r="A7" s="85">
        <v>6</v>
      </c>
      <c r="B7" s="148" t="str">
        <f>'Wettkampf 1'!B7</f>
        <v>Mannschaft 6</v>
      </c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69</v>
      </c>
      <c r="Y7" s="207"/>
      <c r="Z7" s="208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72</v>
      </c>
      <c r="C9" s="152" t="s">
        <v>70</v>
      </c>
      <c r="D9" s="153" t="s">
        <v>73</v>
      </c>
      <c r="E9" s="152" t="s">
        <v>71</v>
      </c>
      <c r="F9" s="154"/>
      <c r="G9" s="154" t="s">
        <v>39</v>
      </c>
      <c r="H9" s="154"/>
      <c r="I9" s="154" t="s">
        <v>40</v>
      </c>
      <c r="J9" s="154"/>
      <c r="K9" s="154" t="s">
        <v>41</v>
      </c>
      <c r="L9" s="154"/>
      <c r="M9" s="154" t="s">
        <v>42</v>
      </c>
      <c r="N9" s="154"/>
      <c r="O9" s="154" t="s">
        <v>43</v>
      </c>
      <c r="P9" s="154"/>
      <c r="Q9" s="154" t="s">
        <v>44</v>
      </c>
      <c r="R9" s="154"/>
      <c r="S9" s="154"/>
      <c r="T9" s="154"/>
      <c r="U9" s="152" t="s">
        <v>76</v>
      </c>
      <c r="V9" s="154"/>
      <c r="W9" s="201" t="s">
        <v>36</v>
      </c>
      <c r="X9" s="202"/>
      <c r="Y9" s="202"/>
      <c r="Z9" s="203"/>
      <c r="AA9" s="22"/>
      <c r="AB9" s="22"/>
      <c r="AC9" s="128"/>
    </row>
    <row r="10" spans="1:29" s="129" customFormat="1" ht="37.5" customHeight="1" x14ac:dyDescent="0.3">
      <c r="A10" s="85">
        <v>1</v>
      </c>
      <c r="B10" s="163" t="str">
        <f>'Wettkampf 1'!B10</f>
        <v>Will Achim</v>
      </c>
      <c r="C10" s="163" t="str">
        <f>'Wettkampf 1'!C10</f>
        <v>Spahnharrenstätte 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63" t="str">
        <f>'Wettkampf 1'!B11</f>
        <v>Micksch Heiko</v>
      </c>
      <c r="C11" s="163" t="str">
        <f>'Wettkampf 1'!C11</f>
        <v>Spahnharrenstätte 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63" t="str">
        <f>'Wettkampf 1'!B12</f>
        <v>Meyer Dirk</v>
      </c>
      <c r="C12" s="163" t="str">
        <f>'Wettkampf 1'!C12</f>
        <v>Spahnharrenstätte 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63" t="str">
        <f>'Wettkampf 1'!B13</f>
        <v>Christian Grönheim</v>
      </c>
      <c r="C13" s="163" t="str">
        <f>'Wettkampf 1'!C13</f>
        <v>Spahnharrenstätte 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63" t="str">
        <f>'Wettkampf 1'!B14</f>
        <v>Schütze 5</v>
      </c>
      <c r="C14" s="163" t="str">
        <f>'Wettkampf 1'!C14</f>
        <v>Spahnharrenstätte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63" t="str">
        <f>'Wettkampf 1'!B15</f>
        <v>Schütze 6</v>
      </c>
      <c r="C15" s="163" t="str">
        <f>'Wettkampf 1'!C15</f>
        <v>Spahnharrenstätte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63" t="str">
        <f>'Wettkampf 1'!B16</f>
        <v>Hanenkamp Andre</v>
      </c>
      <c r="C16" s="163" t="str">
        <f>'Wettkampf 1'!C16</f>
        <v>Börgerwald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63" t="str">
        <f>'Wettkampf 1'!B17</f>
        <v>Lüpken Andreas</v>
      </c>
      <c r="C17" s="163" t="str">
        <f>'Wettkampf 1'!C17</f>
        <v>Börgerwald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63" t="str">
        <f>'Wettkampf 1'!B18</f>
        <v>Sebers Tobias</v>
      </c>
      <c r="C18" s="163" t="str">
        <f>'Wettkampf 1'!C18</f>
        <v>Börgerwald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63" t="str">
        <f>'Wettkampf 1'!B19</f>
        <v>Sabel Horst</v>
      </c>
      <c r="C19" s="163" t="str">
        <f>'Wettkampf 1'!C19</f>
        <v>Börgerwald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63" t="str">
        <f>'Wettkampf 1'!B20</f>
        <v>Sievers Jürgen</v>
      </c>
      <c r="C20" s="163" t="str">
        <f>'Wettkampf 1'!C20</f>
        <v>Börgerwald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63" t="str">
        <f>'Wettkampf 1'!B21</f>
        <v>Schröer Friedhelm</v>
      </c>
      <c r="C21" s="163" t="str">
        <f>'Wettkampf 1'!C21</f>
        <v>Börgerwald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63" t="str">
        <f>'Wettkampf 1'!B22</f>
        <v>Wendeln Frank</v>
      </c>
      <c r="C22" s="163" t="str">
        <f>'Wettkampf 1'!C22</f>
        <v>Eisten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63" t="str">
        <f>'Wettkampf 1'!B23</f>
        <v>Hackmann Martin</v>
      </c>
      <c r="C23" s="163" t="str">
        <f>'Wettkampf 1'!C23</f>
        <v>Eisten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63" t="str">
        <f>'Wettkampf 1'!B24</f>
        <v>Baalmann Günter</v>
      </c>
      <c r="C24" s="163" t="str">
        <f>'Wettkampf 1'!C24</f>
        <v>Eisten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63" t="str">
        <f>'Wettkampf 1'!B25</f>
        <v>Schomakers Stefan</v>
      </c>
      <c r="C25" s="163" t="str">
        <f>'Wettkampf 1'!C25</f>
        <v>Eisten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63" t="str">
        <f>'Wettkampf 1'!B26</f>
        <v>Schütze 17</v>
      </c>
      <c r="C26" s="163" t="str">
        <f>'Wettkampf 1'!C26</f>
        <v>Eisten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63" t="str">
        <f>'Wettkampf 1'!B27</f>
        <v>Schütze 18</v>
      </c>
      <c r="C27" s="163" t="str">
        <f>'Wettkampf 1'!C27</f>
        <v>Eisten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63" t="str">
        <f>'Wettkampf 1'!B28</f>
        <v>Schmitz Alois</v>
      </c>
      <c r="C28" s="163" t="str">
        <f>'Wettkampf 1'!C28</f>
        <v>Neubörger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63" t="str">
        <f>'Wettkampf 1'!B29</f>
        <v>Fromme Rudi</v>
      </c>
      <c r="C29" s="163" t="str">
        <f>'Wettkampf 1'!C29</f>
        <v>Neubörger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63" t="str">
        <f>'Wettkampf 1'!B30</f>
        <v>Langen Ludwig</v>
      </c>
      <c r="C30" s="163" t="str">
        <f>'Wettkampf 1'!C30</f>
        <v>Neubörger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63" t="str">
        <f>'Wettkampf 1'!B31</f>
        <v>Hermes Ludger</v>
      </c>
      <c r="C31" s="163" t="str">
        <f>'Wettkampf 1'!C31</f>
        <v>Neubörger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63" t="str">
        <f>'Wettkampf 1'!B32</f>
        <v>Schütze 23</v>
      </c>
      <c r="C32" s="163" t="str">
        <f>'Wettkampf 1'!C32</f>
        <v>Neubörger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63" t="str">
        <f>'Wettkampf 1'!B33</f>
        <v>Schütze 24</v>
      </c>
      <c r="C33" s="163" t="str">
        <f>'Wettkampf 1'!C33</f>
        <v>Neubörger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63" t="str">
        <f>'Wettkampf 1'!B34</f>
        <v xml:space="preserve">Meik Sieger </v>
      </c>
      <c r="C34" s="163" t="str">
        <f>'Wettkampf 1'!C34</f>
        <v>Esterwegen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63" t="str">
        <f>'Wettkampf 1'!B35</f>
        <v>Dennis Lindemann</v>
      </c>
      <c r="C35" s="163" t="str">
        <f>'Wettkampf 1'!C35</f>
        <v>Esterwegen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63" t="str">
        <f>'Wettkampf 1'!B36</f>
        <v>Nils Meißner</v>
      </c>
      <c r="C36" s="163" t="str">
        <f>'Wettkampf 1'!C36</f>
        <v>Esterwegen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63" t="str">
        <f>'Wettkampf 1'!B37</f>
        <v>Rainer Wielenberg</v>
      </c>
      <c r="C37" s="163" t="str">
        <f>'Wettkampf 1'!C37</f>
        <v>Esterwegen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63" t="str">
        <f>'Wettkampf 1'!B38</f>
        <v>Schütze 29</v>
      </c>
      <c r="C38" s="163" t="str">
        <f>'Wettkampf 1'!C38</f>
        <v>Esterwegen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63" t="str">
        <f>'Wettkampf 1'!B39</f>
        <v>Schütze 30</v>
      </c>
      <c r="C39" s="163" t="str">
        <f>'Wettkampf 1'!C39</f>
        <v>Esterwegen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63" t="str">
        <f>'Wettkampf 1'!B40</f>
        <v>Schütze 31</v>
      </c>
      <c r="C40" s="163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63" t="str">
        <f>'Wettkampf 1'!B41</f>
        <v>Schütze 32</v>
      </c>
      <c r="C41" s="163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63" t="str">
        <f>'Wettkampf 1'!B42</f>
        <v>Schütze 33</v>
      </c>
      <c r="C42" s="163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63" t="str">
        <f>'Wettkampf 1'!B43</f>
        <v>Schütze 34</v>
      </c>
      <c r="C43" s="163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63" t="str">
        <f>'Wettkampf 1'!B44</f>
        <v>Schütze 35</v>
      </c>
      <c r="C44" s="163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63" t="str">
        <f>'Wettkampf 1'!B45</f>
        <v>Schütze 36</v>
      </c>
      <c r="C45" s="163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74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56</v>
      </c>
      <c r="C1" s="155" t="s">
        <v>8</v>
      </c>
      <c r="D1" s="204" t="str">
        <f>Übersicht!K1</f>
        <v>2021/2022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39"/>
      <c r="V1" s="139"/>
      <c r="W1" s="139"/>
      <c r="X1" s="150" t="s">
        <v>51</v>
      </c>
      <c r="Y1" s="205"/>
      <c r="Z1" s="205"/>
      <c r="AA1" s="22"/>
      <c r="AB1" s="22"/>
      <c r="AC1" s="128"/>
    </row>
    <row r="2" spans="1:29" s="129" customFormat="1" ht="30.75" customHeight="1" x14ac:dyDescent="0.3">
      <c r="A2" s="85">
        <v>1</v>
      </c>
      <c r="B2" s="148"/>
      <c r="C2" s="147"/>
      <c r="D2" s="204" t="s">
        <v>75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39"/>
      <c r="V2" s="139"/>
      <c r="W2" s="139"/>
      <c r="X2" s="150" t="s">
        <v>35</v>
      </c>
      <c r="Y2" s="206"/>
      <c r="Z2" s="205"/>
      <c r="AA2" s="22"/>
      <c r="AB2" s="22"/>
      <c r="AC2" s="128"/>
    </row>
    <row r="3" spans="1:29" s="129" customFormat="1" ht="30.75" customHeight="1" x14ac:dyDescent="0.3">
      <c r="A3" s="85">
        <v>2</v>
      </c>
      <c r="B3" s="148"/>
      <c r="C3" s="140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139"/>
      <c r="V3" s="139"/>
      <c r="W3" s="139"/>
      <c r="X3" s="156"/>
      <c r="Y3" s="156"/>
      <c r="Z3" s="156"/>
      <c r="AA3" s="22"/>
      <c r="AB3" s="22"/>
      <c r="AC3" s="128"/>
    </row>
    <row r="4" spans="1:29" s="129" customFormat="1" ht="30.75" customHeight="1" x14ac:dyDescent="0.5">
      <c r="A4" s="85">
        <v>3</v>
      </c>
      <c r="B4" s="148"/>
      <c r="C4" s="140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139"/>
      <c r="V4" s="139"/>
      <c r="W4" s="142"/>
      <c r="X4" s="156"/>
      <c r="Y4" s="156"/>
      <c r="Z4" s="151" t="s">
        <v>48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/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50</v>
      </c>
      <c r="Y5" s="207"/>
      <c r="Z5" s="208"/>
      <c r="AA5" s="130"/>
      <c r="AB5" s="22"/>
      <c r="AC5" s="128"/>
    </row>
    <row r="6" spans="1:29" s="129" customFormat="1" ht="30.75" customHeight="1" x14ac:dyDescent="0.5">
      <c r="A6" s="85">
        <v>5</v>
      </c>
      <c r="B6" s="148"/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49</v>
      </c>
      <c r="Y6" s="207"/>
      <c r="Z6" s="208"/>
      <c r="AA6" s="130"/>
      <c r="AB6" s="22"/>
      <c r="AC6" s="128"/>
    </row>
    <row r="7" spans="1:29" s="129" customFormat="1" ht="30.75" customHeight="1" x14ac:dyDescent="0.3">
      <c r="A7" s="85">
        <v>6</v>
      </c>
      <c r="B7" s="148"/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69</v>
      </c>
      <c r="Y7" s="207"/>
      <c r="Z7" s="208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72</v>
      </c>
      <c r="C9" s="152" t="s">
        <v>70</v>
      </c>
      <c r="D9" s="153" t="s">
        <v>73</v>
      </c>
      <c r="E9" s="152" t="s">
        <v>71</v>
      </c>
      <c r="F9" s="154"/>
      <c r="G9" s="154" t="s">
        <v>39</v>
      </c>
      <c r="H9" s="154"/>
      <c r="I9" s="154" t="s">
        <v>40</v>
      </c>
      <c r="J9" s="154"/>
      <c r="K9" s="154" t="s">
        <v>41</v>
      </c>
      <c r="L9" s="154"/>
      <c r="M9" s="154" t="s">
        <v>42</v>
      </c>
      <c r="N9" s="154"/>
      <c r="O9" s="154" t="s">
        <v>43</v>
      </c>
      <c r="P9" s="154"/>
      <c r="Q9" s="154" t="s">
        <v>44</v>
      </c>
      <c r="R9" s="154"/>
      <c r="S9" s="154"/>
      <c r="T9" s="154"/>
      <c r="U9" s="152" t="s">
        <v>76</v>
      </c>
      <c r="V9" s="154"/>
      <c r="W9" s="201" t="s">
        <v>36</v>
      </c>
      <c r="X9" s="202"/>
      <c r="Y9" s="202"/>
      <c r="Z9" s="203"/>
      <c r="AA9" s="22"/>
      <c r="AB9" s="22"/>
      <c r="AC9" s="128"/>
    </row>
    <row r="10" spans="1:29" s="129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74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66" t="s">
        <v>98</v>
      </c>
      <c r="B2" s="100" t="str">
        <f>VLOOKUP(A2,'Wettkampf 1'!$B$10:$C$45,2,FALSE)</f>
        <v>Börgerwald II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313</v>
      </c>
      <c r="F2" s="9">
        <f>VLOOKUP($A2,'4'!$B$10:$D$45,3,FALSE)</f>
        <v>314.3</v>
      </c>
      <c r="G2" s="9">
        <f>VLOOKUP($A2,'5'!$B$10:$D$45,3,FALSE)</f>
        <v>315.89999999999998</v>
      </c>
      <c r="H2" s="9">
        <f>VLOOKUP($A2,'6'!$B$10:$D$45,3,FALSE)</f>
        <v>0</v>
      </c>
      <c r="I2" s="9">
        <f>K2/J2</f>
        <v>314.39999999999998</v>
      </c>
      <c r="J2" s="9">
        <f>VLOOKUP(A2,Formelhilfe!$A$9:$H$44,8,FALSE)</f>
        <v>3</v>
      </c>
      <c r="K2" s="10">
        <f>SUM(E2:H2)</f>
        <v>943.19999999999993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314.39999999999998</v>
      </c>
      <c r="V2" s="9">
        <f>VLOOKUP(A2,Formelhilfe!$A$9:$P$44,16,FALSE)</f>
        <v>3</v>
      </c>
      <c r="W2" s="11">
        <f>SUM(E2:H2,L2:Q2)</f>
        <v>943.19999999999993</v>
      </c>
    </row>
    <row r="3" spans="1:23" ht="18" customHeight="1" x14ac:dyDescent="0.4">
      <c r="A3" s="166" t="s">
        <v>102</v>
      </c>
      <c r="B3" s="100" t="str">
        <f>VLOOKUP(A3,'Wettkampf 1'!$B$10:$C$45,2,FALSE)</f>
        <v>Eisten 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310.8</v>
      </c>
      <c r="F3" s="9">
        <f>VLOOKUP($A3,'4'!$B$10:$D$45,3,FALSE)</f>
        <v>315.8</v>
      </c>
      <c r="G3" s="9">
        <f>VLOOKUP($A3,'5'!$B$10:$D$45,3,FALSE)</f>
        <v>315.2</v>
      </c>
      <c r="H3" s="9">
        <f>VLOOKUP($A3,'6'!$B$10:$D$45,3,FALSE)</f>
        <v>0</v>
      </c>
      <c r="I3" s="9">
        <f>K3/J3</f>
        <v>313.93333333333334</v>
      </c>
      <c r="J3" s="9">
        <f>VLOOKUP(A3,Formelhilfe!$A$9:$H$44,8,FALSE)</f>
        <v>3</v>
      </c>
      <c r="K3" s="10">
        <f>SUM(E3:H3)</f>
        <v>941.8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313.93333333333334</v>
      </c>
      <c r="V3" s="9">
        <f>VLOOKUP(A3,Formelhilfe!$A$9:$P$44,16,FALSE)</f>
        <v>3</v>
      </c>
      <c r="W3" s="11">
        <f>SUM(E3:H3,L3:Q3)</f>
        <v>941.8</v>
      </c>
    </row>
    <row r="4" spans="1:23" ht="18" customHeight="1" x14ac:dyDescent="0.4">
      <c r="A4" s="166" t="s">
        <v>101</v>
      </c>
      <c r="B4" s="100" t="str">
        <f>VLOOKUP(A4,'Wettkampf 1'!$B$10:$C$45,2,FALSE)</f>
        <v>Eisten 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310.89999999999998</v>
      </c>
      <c r="F4" s="9">
        <f>VLOOKUP($A4,'4'!$B$10:$D$45,3,FALSE)</f>
        <v>310.3</v>
      </c>
      <c r="G4" s="9">
        <f>VLOOKUP($A4,'5'!$B$10:$D$45,3,FALSE)</f>
        <v>315</v>
      </c>
      <c r="H4" s="9">
        <f>VLOOKUP($A4,'6'!$B$10:$D$45,3,FALSE)</f>
        <v>0</v>
      </c>
      <c r="I4" s="9">
        <f>K4/J4</f>
        <v>312.06666666666666</v>
      </c>
      <c r="J4" s="9">
        <f>VLOOKUP(A4,Formelhilfe!$A$9:$H$44,8,FALSE)</f>
        <v>3</v>
      </c>
      <c r="K4" s="10">
        <f>SUM(E4:H4)</f>
        <v>936.2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312.06666666666666</v>
      </c>
      <c r="V4" s="9">
        <f>VLOOKUP(A4,Formelhilfe!$A$9:$P$44,16,FALSE)</f>
        <v>3</v>
      </c>
      <c r="W4" s="11">
        <f>SUM(E4:H4,L4:Q4)</f>
        <v>936.2</v>
      </c>
    </row>
    <row r="5" spans="1:23" ht="18" customHeight="1" x14ac:dyDescent="0.4">
      <c r="A5" s="166" t="s">
        <v>97</v>
      </c>
      <c r="B5" s="100" t="str">
        <f>VLOOKUP(A5,'Wettkampf 1'!$B$10:$C$45,2,FALSE)</f>
        <v>Börgerwald II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311.5</v>
      </c>
      <c r="F5" s="9">
        <f>VLOOKUP($A5,'4'!$B$10:$D$45,3,FALSE)</f>
        <v>312</v>
      </c>
      <c r="G5" s="9">
        <f>VLOOKUP($A5,'5'!$B$10:$D$45,3,FALSE)</f>
        <v>312.3</v>
      </c>
      <c r="H5" s="9">
        <f>VLOOKUP($A5,'6'!$B$10:$D$45,3,FALSE)</f>
        <v>0</v>
      </c>
      <c r="I5" s="9">
        <f>K5/J5</f>
        <v>311.93333333333334</v>
      </c>
      <c r="J5" s="9">
        <f>VLOOKUP(A5,Formelhilfe!$A$9:$H$44,8,FALSE)</f>
        <v>3</v>
      </c>
      <c r="K5" s="10">
        <f>SUM(E5:H5)</f>
        <v>935.8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311.93333333333334</v>
      </c>
      <c r="V5" s="9">
        <f>VLOOKUP(A5,Formelhilfe!$A$9:$P$44,16,FALSE)</f>
        <v>3</v>
      </c>
      <c r="W5" s="11">
        <f>SUM(E5:H5,L5:Q5)</f>
        <v>935.8</v>
      </c>
    </row>
    <row r="6" spans="1:23" ht="18" customHeight="1" x14ac:dyDescent="0.4">
      <c r="A6" s="166" t="s">
        <v>94</v>
      </c>
      <c r="B6" s="100" t="str">
        <f>VLOOKUP(A6,'Wettkampf 1'!$B$10:$C$45,2,FALSE)</f>
        <v>Börgerwald II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311.10000000000002</v>
      </c>
      <c r="F6" s="9">
        <f>VLOOKUP($A6,'4'!$B$10:$D$45,3,FALSE)</f>
        <v>309.3</v>
      </c>
      <c r="G6" s="9">
        <f>VLOOKUP($A6,'5'!$B$10:$D$45,3,FALSE)</f>
        <v>311.10000000000002</v>
      </c>
      <c r="H6" s="9">
        <f>VLOOKUP($A6,'6'!$B$10:$D$45,3,FALSE)</f>
        <v>0</v>
      </c>
      <c r="I6" s="9">
        <f>K6/J6</f>
        <v>310.50000000000006</v>
      </c>
      <c r="J6" s="9">
        <f>VLOOKUP(A6,Formelhilfe!$A$9:$H$44,8,FALSE)</f>
        <v>3</v>
      </c>
      <c r="K6" s="10">
        <f>SUM(E6:H6)</f>
        <v>931.50000000000011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310.50000000000006</v>
      </c>
      <c r="V6" s="9">
        <f>VLOOKUP(A6,Formelhilfe!$A$9:$P$44,16,FALSE)</f>
        <v>3</v>
      </c>
      <c r="W6" s="11">
        <f>SUM(E6:H6,L6:Q6)</f>
        <v>931.50000000000011</v>
      </c>
    </row>
    <row r="7" spans="1:23" ht="18" customHeight="1" x14ac:dyDescent="0.4">
      <c r="A7" s="166" t="s">
        <v>90</v>
      </c>
      <c r="B7" s="100" t="str">
        <f>VLOOKUP(A7,'Wettkampf 1'!$B$10:$C$45,2,FALSE)</f>
        <v>Spahnharrenstätte 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313.60000000000002</v>
      </c>
      <c r="F7" s="9">
        <f>VLOOKUP($A7,'4'!$B$10:$D$45,3,FALSE)</f>
        <v>313.3</v>
      </c>
      <c r="G7" s="9">
        <f>VLOOKUP($A7,'5'!$B$10:$D$45,3,FALSE)</f>
        <v>304.5</v>
      </c>
      <c r="H7" s="9">
        <f>VLOOKUP($A7,'6'!$B$10:$D$45,3,FALSE)</f>
        <v>0</v>
      </c>
      <c r="I7" s="9">
        <f>K7/J7</f>
        <v>310.4666666666667</v>
      </c>
      <c r="J7" s="9">
        <f>VLOOKUP(A7,Formelhilfe!$A$9:$H$44,8,FALSE)</f>
        <v>3</v>
      </c>
      <c r="K7" s="10">
        <f>SUM(E7:H7)</f>
        <v>931.40000000000009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310.4666666666667</v>
      </c>
      <c r="V7" s="9">
        <f>VLOOKUP(A7,Formelhilfe!$A$9:$P$44,16,FALSE)</f>
        <v>3</v>
      </c>
      <c r="W7" s="11">
        <f>SUM(E7:H7,L7:Q7)</f>
        <v>931.40000000000009</v>
      </c>
    </row>
    <row r="8" spans="1:23" ht="18" customHeight="1" x14ac:dyDescent="0.4">
      <c r="A8" s="166" t="s">
        <v>105</v>
      </c>
      <c r="B8" s="100" t="str">
        <f>VLOOKUP(A8,'Wettkampf 1'!$B$10:$C$45,2,FALSE)</f>
        <v>Esterwegen II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303.5</v>
      </c>
      <c r="F8" s="9">
        <f>VLOOKUP($A8,'4'!$B$10:$D$45,3,FALSE)</f>
        <v>307.89999999999998</v>
      </c>
      <c r="G8" s="9">
        <f>VLOOKUP($A8,'5'!$B$10:$D$45,3,FALSE)</f>
        <v>310.2</v>
      </c>
      <c r="H8" s="9">
        <f>VLOOKUP($A8,'6'!$B$10:$D$45,3,FALSE)</f>
        <v>0</v>
      </c>
      <c r="I8" s="9">
        <f>K8/J8</f>
        <v>307.2</v>
      </c>
      <c r="J8" s="9">
        <f>VLOOKUP(A8,Formelhilfe!$A$9:$H$44,8,FALSE)</f>
        <v>3</v>
      </c>
      <c r="K8" s="10">
        <f>SUM(E8:H8)</f>
        <v>921.59999999999991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307.2</v>
      </c>
      <c r="V8" s="9">
        <f>VLOOKUP(A8,Formelhilfe!$A$9:$P$44,16,FALSE)</f>
        <v>3</v>
      </c>
      <c r="W8" s="11">
        <f>SUM(E8:H8,L8:Q8)</f>
        <v>921.59999999999991</v>
      </c>
    </row>
    <row r="9" spans="1:23" ht="18" customHeight="1" x14ac:dyDescent="0.4">
      <c r="A9" s="166" t="s">
        <v>104</v>
      </c>
      <c r="B9" s="100" t="str">
        <f>VLOOKUP(A9,'Wettkampf 1'!$B$10:$C$45,2,FALSE)</f>
        <v>Esterwegen II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309.10000000000002</v>
      </c>
      <c r="F9" s="9">
        <f>VLOOKUP($A9,'4'!$B$10:$D$45,3,FALSE)</f>
        <v>302.39999999999998</v>
      </c>
      <c r="G9" s="9">
        <f>VLOOKUP($A9,'5'!$B$10:$D$45,3,FALSE)</f>
        <v>307.39999999999998</v>
      </c>
      <c r="H9" s="9">
        <f>VLOOKUP($A9,'6'!$B$10:$D$45,3,FALSE)</f>
        <v>0</v>
      </c>
      <c r="I9" s="9">
        <f>K9/J9</f>
        <v>306.3</v>
      </c>
      <c r="J9" s="9">
        <f>VLOOKUP(A9,Formelhilfe!$A$9:$H$44,8,FALSE)</f>
        <v>3</v>
      </c>
      <c r="K9" s="10">
        <f>SUM(E9:H9)</f>
        <v>918.9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306.3</v>
      </c>
      <c r="V9" s="9">
        <f>VLOOKUP(A9,Formelhilfe!$A$9:$P$44,16,FALSE)</f>
        <v>3</v>
      </c>
      <c r="W9" s="11">
        <f>SUM(E9:H9,L9:Q9)</f>
        <v>918.9</v>
      </c>
    </row>
    <row r="10" spans="1:23" ht="18" customHeight="1" x14ac:dyDescent="0.4">
      <c r="A10" s="166" t="s">
        <v>91</v>
      </c>
      <c r="B10" s="100" t="str">
        <f>VLOOKUP(A10,'Wettkampf 1'!$B$10:$C$45,2,FALSE)</f>
        <v>Spahnharrenstätte II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308.89999999999998</v>
      </c>
      <c r="F10" s="9">
        <f>VLOOKUP($A10,'4'!$B$10:$D$45,3,FALSE)</f>
        <v>306.7</v>
      </c>
      <c r="G10" s="9">
        <f>VLOOKUP($A10,'5'!$B$10:$D$45,3,FALSE)</f>
        <v>303.3</v>
      </c>
      <c r="H10" s="9">
        <f>VLOOKUP($A10,'6'!$B$10:$D$45,3,FALSE)</f>
        <v>0</v>
      </c>
      <c r="I10" s="9">
        <f>K10/J10</f>
        <v>306.29999999999995</v>
      </c>
      <c r="J10" s="9">
        <f>VLOOKUP(A10,Formelhilfe!$A$9:$H$44,8,FALSE)</f>
        <v>3</v>
      </c>
      <c r="K10" s="10">
        <f>SUM(E10:H10)</f>
        <v>918.89999999999986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306.29999999999995</v>
      </c>
      <c r="V10" s="9">
        <f>VLOOKUP(A10,Formelhilfe!$A$9:$P$44,16,FALSE)</f>
        <v>3</v>
      </c>
      <c r="W10" s="11">
        <f>SUM(E10:H10,L10:Q10)</f>
        <v>918.89999999999986</v>
      </c>
    </row>
    <row r="11" spans="1:23" ht="18" customHeight="1" x14ac:dyDescent="0.4">
      <c r="A11" s="166" t="s">
        <v>107</v>
      </c>
      <c r="B11" s="100" t="str">
        <f>VLOOKUP(A11,'Wettkampf 1'!$B$10:$C$45,2,FALSE)</f>
        <v>Esterwegen II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305.89999999999998</v>
      </c>
      <c r="F11" s="9">
        <f>VLOOKUP($A11,'4'!$B$10:$D$45,3,FALSE)</f>
        <v>304</v>
      </c>
      <c r="G11" s="9">
        <f>VLOOKUP($A11,'5'!$B$10:$D$45,3,FALSE)</f>
        <v>307.60000000000002</v>
      </c>
      <c r="H11" s="9">
        <f>VLOOKUP($A11,'6'!$B$10:$D$45,3,FALSE)</f>
        <v>0</v>
      </c>
      <c r="I11" s="9">
        <f>K11/J11</f>
        <v>305.83333333333331</v>
      </c>
      <c r="J11" s="9">
        <f>VLOOKUP(A11,Formelhilfe!$A$9:$H$44,8,FALSE)</f>
        <v>3</v>
      </c>
      <c r="K11" s="10">
        <f>SUM(E11:H11)</f>
        <v>917.5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305.83333333333331</v>
      </c>
      <c r="V11" s="9">
        <f>VLOOKUP(A11,Formelhilfe!$A$9:$P$44,16,FALSE)</f>
        <v>3</v>
      </c>
      <c r="W11" s="11">
        <f>SUM(E11:H11,L11:Q11)</f>
        <v>917.5</v>
      </c>
    </row>
    <row r="12" spans="1:23" ht="18" customHeight="1" x14ac:dyDescent="0.4">
      <c r="A12" s="166" t="s">
        <v>99</v>
      </c>
      <c r="B12" s="100" t="str">
        <f>VLOOKUP(A12,'Wettkampf 1'!$B$10:$C$45,2,FALSE)</f>
        <v>Börgerwald 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305.7</v>
      </c>
      <c r="F12" s="9">
        <f>VLOOKUP($A12,'4'!$B$10:$D$45,3,FALSE)</f>
        <v>303.7</v>
      </c>
      <c r="G12" s="9">
        <f>VLOOKUP($A12,'5'!$B$10:$D$45,3,FALSE)</f>
        <v>307.7</v>
      </c>
      <c r="H12" s="9">
        <f>VLOOKUP($A12,'6'!$B$10:$D$45,3,FALSE)</f>
        <v>0</v>
      </c>
      <c r="I12" s="9">
        <f>K12/J12</f>
        <v>305.7</v>
      </c>
      <c r="J12" s="9">
        <f>VLOOKUP(A12,Formelhilfe!$A$9:$H$44,8,FALSE)</f>
        <v>3</v>
      </c>
      <c r="K12" s="10">
        <f>SUM(E12:H12)</f>
        <v>917.09999999999991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305.7</v>
      </c>
      <c r="V12" s="9">
        <f>VLOOKUP(A12,Formelhilfe!$A$9:$P$44,16,FALSE)</f>
        <v>3</v>
      </c>
      <c r="W12" s="11">
        <f>SUM(E12:H12,L12:Q12)</f>
        <v>917.09999999999991</v>
      </c>
    </row>
    <row r="13" spans="1:23" ht="18" customHeight="1" x14ac:dyDescent="0.4">
      <c r="A13" s="166" t="s">
        <v>100</v>
      </c>
      <c r="B13" s="100" t="str">
        <f>VLOOKUP(A13,'Wettkampf 1'!$B$10:$C$45,2,FALSE)</f>
        <v>Eisten II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304.60000000000002</v>
      </c>
      <c r="F13" s="9">
        <f>VLOOKUP($A13,'4'!$B$10:$D$45,3,FALSE)</f>
        <v>307.39999999999998</v>
      </c>
      <c r="G13" s="9">
        <f>VLOOKUP($A13,'5'!$B$10:$D$45,3,FALSE)</f>
        <v>304.5</v>
      </c>
      <c r="H13" s="9">
        <f>VLOOKUP($A13,'6'!$B$10:$D$45,3,FALSE)</f>
        <v>0</v>
      </c>
      <c r="I13" s="9">
        <f>K13/J13</f>
        <v>305.5</v>
      </c>
      <c r="J13" s="9">
        <f>VLOOKUP(A13,Formelhilfe!$A$9:$H$44,8,FALSE)</f>
        <v>3</v>
      </c>
      <c r="K13" s="10">
        <f>SUM(E13:H13)</f>
        <v>916.5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305.5</v>
      </c>
      <c r="V13" s="9">
        <f>VLOOKUP(A13,Formelhilfe!$A$9:$P$44,16,FALSE)</f>
        <v>3</v>
      </c>
      <c r="W13" s="11">
        <f>SUM(E13:H13,L13:Q13)</f>
        <v>916.5</v>
      </c>
    </row>
    <row r="14" spans="1:23" ht="18" customHeight="1" x14ac:dyDescent="0.4">
      <c r="A14" s="166" t="s">
        <v>93</v>
      </c>
      <c r="B14" s="100" t="str">
        <f>VLOOKUP(A14,'Wettkampf 1'!$B$10:$C$45,2,FALSE)</f>
        <v>Spahnharrenstätte 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301</v>
      </c>
      <c r="F14" s="9">
        <f>VLOOKUP($A14,'4'!$B$10:$D$45,3,FALSE)</f>
        <v>305.89999999999998</v>
      </c>
      <c r="G14" s="9">
        <f>VLOOKUP($A14,'5'!$B$10:$D$45,3,FALSE)</f>
        <v>307.39999999999998</v>
      </c>
      <c r="H14" s="9">
        <f>VLOOKUP($A14,'6'!$B$10:$D$45,3,FALSE)</f>
        <v>0</v>
      </c>
      <c r="I14" s="9">
        <f>K14/J14</f>
        <v>304.76666666666665</v>
      </c>
      <c r="J14" s="9">
        <f>VLOOKUP(A14,Formelhilfe!$A$9:$H$44,8,FALSE)</f>
        <v>3</v>
      </c>
      <c r="K14" s="10">
        <f>SUM(E14:H14)</f>
        <v>914.3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304.76666666666665</v>
      </c>
      <c r="V14" s="9">
        <f>VLOOKUP(A14,Formelhilfe!$A$9:$P$44,16,FALSE)</f>
        <v>3</v>
      </c>
      <c r="W14" s="11">
        <f>SUM(E14:H14,L14:Q14)</f>
        <v>914.3</v>
      </c>
    </row>
    <row r="15" spans="1:23" ht="18" customHeight="1" x14ac:dyDescent="0.4">
      <c r="A15" s="166" t="s">
        <v>95</v>
      </c>
      <c r="B15" s="100" t="str">
        <f>VLOOKUP(A15,'Wettkampf 1'!$B$10:$C$45,2,FALSE)</f>
        <v>Börgerwald II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299.60000000000002</v>
      </c>
      <c r="F15" s="9">
        <f>VLOOKUP($A15,'4'!$B$10:$D$45,3,FALSE)</f>
        <v>305.60000000000002</v>
      </c>
      <c r="G15" s="9">
        <f>VLOOKUP($A15,'5'!$B$10:$D$45,3,FALSE)</f>
        <v>306</v>
      </c>
      <c r="H15" s="9">
        <f>VLOOKUP($A15,'6'!$B$10:$D$45,3,FALSE)</f>
        <v>0</v>
      </c>
      <c r="I15" s="9">
        <f>K15/J15</f>
        <v>303.73333333333335</v>
      </c>
      <c r="J15" s="9">
        <f>VLOOKUP(A15,Formelhilfe!$A$9:$H$44,8,FALSE)</f>
        <v>3</v>
      </c>
      <c r="K15" s="10">
        <f>SUM(E15:H15)</f>
        <v>911.2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303.73333333333335</v>
      </c>
      <c r="V15" s="9">
        <f>VLOOKUP(A15,Formelhilfe!$A$9:$P$44,16,FALSE)</f>
        <v>3</v>
      </c>
      <c r="W15" s="11">
        <f>SUM(E15:H15,L15:Q15)</f>
        <v>911.2</v>
      </c>
    </row>
    <row r="16" spans="1:23" ht="18" customHeight="1" x14ac:dyDescent="0.4">
      <c r="A16" s="166" t="s">
        <v>103</v>
      </c>
      <c r="B16" s="100" t="str">
        <f>VLOOKUP(A16,'Wettkampf 1'!$B$10:$C$45,2,FALSE)</f>
        <v>Eisten II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290</v>
      </c>
      <c r="F16" s="9">
        <f>VLOOKUP($A16,'4'!$B$10:$D$45,3,FALSE)</f>
        <v>296.3</v>
      </c>
      <c r="G16" s="9">
        <f>VLOOKUP($A16,'5'!$B$10:$D$45,3,FALSE)</f>
        <v>286.60000000000002</v>
      </c>
      <c r="H16" s="9">
        <f>VLOOKUP($A16,'6'!$B$10:$D$45,3,FALSE)</f>
        <v>0</v>
      </c>
      <c r="I16" s="9">
        <f>K16/J16</f>
        <v>290.96666666666664</v>
      </c>
      <c r="J16" s="9">
        <f>VLOOKUP(A16,Formelhilfe!$A$9:$H$44,8,FALSE)</f>
        <v>3</v>
      </c>
      <c r="K16" s="10">
        <f>SUM(E16:H16)</f>
        <v>872.9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290.96666666666664</v>
      </c>
      <c r="V16" s="9">
        <f>VLOOKUP(A16,Formelhilfe!$A$9:$P$44,16,FALSE)</f>
        <v>3</v>
      </c>
      <c r="W16" s="11">
        <f>SUM(E16:H16,L16:Q16)</f>
        <v>872.9</v>
      </c>
    </row>
    <row r="17" spans="1:45" ht="18" customHeight="1" x14ac:dyDescent="0.4">
      <c r="A17" s="166" t="s">
        <v>92</v>
      </c>
      <c r="B17" s="100" t="str">
        <f>VLOOKUP(A17,'Wettkampf 1'!$B$10:$C$45,2,FALSE)</f>
        <v>Spahnharrenstätte II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313.60000000000002</v>
      </c>
      <c r="F17" s="9">
        <f>VLOOKUP($A17,'4'!$B$10:$D$45,3,FALSE)</f>
        <v>0</v>
      </c>
      <c r="G17" s="9">
        <f>VLOOKUP($A17,'5'!$B$10:$D$45,3,FALSE)</f>
        <v>311.5</v>
      </c>
      <c r="H17" s="9">
        <f>VLOOKUP($A17,'6'!$B$10:$D$45,3,FALSE)</f>
        <v>0</v>
      </c>
      <c r="I17" s="9">
        <f>K17/J17</f>
        <v>312.55</v>
      </c>
      <c r="J17" s="9">
        <f>VLOOKUP(A17,Formelhilfe!$A$9:$H$44,8,FALSE)</f>
        <v>2</v>
      </c>
      <c r="K17" s="10">
        <f>SUM(E17:H17)</f>
        <v>625.1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312.55</v>
      </c>
      <c r="V17" s="9">
        <f>VLOOKUP(A17,Formelhilfe!$A$9:$P$44,16,FALSE)</f>
        <v>2</v>
      </c>
      <c r="W17" s="11">
        <f>SUM(E17:H17,L17:Q17)</f>
        <v>625.1</v>
      </c>
    </row>
    <row r="18" spans="1:45" ht="18" customHeight="1" x14ac:dyDescent="0.4">
      <c r="A18" s="166" t="s">
        <v>96</v>
      </c>
      <c r="B18" s="100" t="str">
        <f>VLOOKUP(A18,'Wettkampf 1'!$B$10:$C$45,2,FALSE)</f>
        <v>Börgerwald II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253.9</v>
      </c>
      <c r="F18" s="9">
        <f>VLOOKUP($A18,'4'!$B$10:$D$45,3,FALSE)</f>
        <v>0</v>
      </c>
      <c r="G18" s="9">
        <f>VLOOKUP($A18,'5'!$B$10:$D$45,3,FALSE)</f>
        <v>287.39999999999998</v>
      </c>
      <c r="H18" s="9">
        <f>VLOOKUP($A18,'6'!$B$10:$D$45,3,FALSE)</f>
        <v>0</v>
      </c>
      <c r="I18" s="9">
        <f>K18/J18</f>
        <v>270.64999999999998</v>
      </c>
      <c r="J18" s="9">
        <f>VLOOKUP(A18,Formelhilfe!$A$9:$H$44,8,FALSE)</f>
        <v>2</v>
      </c>
      <c r="K18" s="10">
        <f>SUM(E18:H18)</f>
        <v>541.29999999999995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270.64999999999998</v>
      </c>
      <c r="V18" s="9">
        <f>VLOOKUP(A18,Formelhilfe!$A$9:$P$44,16,FALSE)</f>
        <v>2</v>
      </c>
      <c r="W18" s="11">
        <f>SUM(E18:H18,L18:Q18)</f>
        <v>541.29999999999995</v>
      </c>
    </row>
    <row r="19" spans="1:45" ht="18" customHeight="1" x14ac:dyDescent="0.4">
      <c r="A19" s="166" t="s">
        <v>58</v>
      </c>
      <c r="B19" s="100" t="str">
        <f>VLOOKUP(A19,'Wettkampf 1'!$B$10:$C$45,2,FALSE)</f>
        <v>Spahnharrenstätte 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SUM(E19:H19)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SUM(E19:H19,L19:Q19)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6" t="s">
        <v>59</v>
      </c>
      <c r="B20" s="100" t="str">
        <f>VLOOKUP(A20,'Wettkampf 1'!$B$10:$C$45,2,FALSE)</f>
        <v>Spahnharrenstätte II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SUM(E20:H20)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SUM(E20:H20,L20:Q20)</f>
        <v>0</v>
      </c>
    </row>
    <row r="21" spans="1:45" ht="18" customHeight="1" x14ac:dyDescent="0.4">
      <c r="A21" s="166" t="s">
        <v>60</v>
      </c>
      <c r="B21" s="100" t="str">
        <f>VLOOKUP(A21,'Wettkampf 1'!$B$10:$C$45,2,FALSE)</f>
        <v>Eisten II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SUM(E21:H21)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SUM(E21:H21,L21:Q21)</f>
        <v>0</v>
      </c>
    </row>
    <row r="22" spans="1:45" ht="18" customHeight="1" x14ac:dyDescent="0.4">
      <c r="A22" s="166" t="s">
        <v>61</v>
      </c>
      <c r="B22" s="100" t="str">
        <f>VLOOKUP(A22,'Wettkampf 1'!$B$10:$C$45,2,FALSE)</f>
        <v>Eisten 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SUM(E22:H22)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SUM(E22:H22,L22:Q22)</f>
        <v>0</v>
      </c>
    </row>
    <row r="23" spans="1:45" ht="18" customHeight="1" x14ac:dyDescent="0.4">
      <c r="A23" s="166" t="s">
        <v>115</v>
      </c>
      <c r="B23" s="100" t="str">
        <f>VLOOKUP(A23,'Wettkampf 1'!$B$10:$C$45,2,FALSE)</f>
        <v>Neubörger 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SUM(E23:H23)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SUM(E23:H23,L23:Q23)</f>
        <v>0</v>
      </c>
    </row>
    <row r="24" spans="1:45" ht="18" customHeight="1" x14ac:dyDescent="0.4">
      <c r="A24" s="166" t="s">
        <v>116</v>
      </c>
      <c r="B24" s="100" t="str">
        <f>VLOOKUP(A24,'Wettkampf 1'!$B$10:$C$45,2,FALSE)</f>
        <v>Neubörger 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SUM(E24:H24)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SUM(E24:H24,L24:Q24)</f>
        <v>0</v>
      </c>
    </row>
    <row r="25" spans="1:45" ht="18" customHeight="1" x14ac:dyDescent="0.4">
      <c r="A25" s="166" t="s">
        <v>117</v>
      </c>
      <c r="B25" s="100" t="str">
        <f>VLOOKUP(A25,'Wettkampf 1'!$B$10:$C$45,2,FALSE)</f>
        <v>Neubörger 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166" t="s">
        <v>118</v>
      </c>
      <c r="B26" s="100" t="str">
        <f>VLOOKUP(A26,'Wettkampf 1'!$B$10:$C$45,2,FALSE)</f>
        <v>Neubörger II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166" t="s">
        <v>62</v>
      </c>
      <c r="B27" s="100" t="str">
        <f>VLOOKUP(A27,'Wettkampf 1'!$B$10:$C$45,2,FALSE)</f>
        <v>Neubörger 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66" t="s">
        <v>63</v>
      </c>
      <c r="B28" s="100" t="str">
        <f>VLOOKUP(A28,'Wettkampf 1'!$B$10:$C$45,2,FALSE)</f>
        <v>Neubörger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66" t="s">
        <v>106</v>
      </c>
      <c r="B29" s="100" t="str">
        <f>VLOOKUP(A29,'Wettkampf 1'!$B$10:$C$45,2,FALSE)</f>
        <v>Esterwegen 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66" t="s">
        <v>64</v>
      </c>
      <c r="B30" s="100" t="str">
        <f>VLOOKUP(A30,'Wettkampf 1'!$B$10:$C$45,2,FALSE)</f>
        <v>Esterwegen 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66" t="s">
        <v>65</v>
      </c>
      <c r="B31" s="100" t="str">
        <f>VLOOKUP(A31,'Wettkampf 1'!$B$10:$C$45,2,FALSE)</f>
        <v>Esterwegen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66" t="s">
        <v>66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66" t="s">
        <v>67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66" t="s">
        <v>68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66" t="s">
        <v>52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66" t="s">
        <v>53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66" t="s">
        <v>54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Spahnharrenstätte II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3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Börgerwald II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3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Eisten 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Neubörger II</v>
      </c>
      <c r="B5" s="13">
        <f>IF('Wettkampf 1'!D5&gt;0,1,0)</f>
        <v>0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0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0</v>
      </c>
      <c r="S5" s="13" t="s">
        <v>20</v>
      </c>
      <c r="T5" s="13" t="s">
        <v>55</v>
      </c>
      <c r="U5" s="13" t="s">
        <v>31</v>
      </c>
    </row>
    <row r="6" spans="1:21" x14ac:dyDescent="0.3">
      <c r="A6" s="13" t="str">
        <f>'Wettkampf 1'!B6</f>
        <v>Esterwegen II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66" t="s">
        <v>90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24</v>
      </c>
    </row>
    <row r="10" spans="1:21" ht="15.6" x14ac:dyDescent="0.3">
      <c r="A10" s="166" t="s">
        <v>91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3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3</v>
      </c>
      <c r="S10" s="13" t="s">
        <v>30</v>
      </c>
    </row>
    <row r="11" spans="1:21" ht="15.6" x14ac:dyDescent="0.3">
      <c r="A11" s="166" t="s">
        <v>92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66" t="s">
        <v>93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3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3</v>
      </c>
    </row>
    <row r="13" spans="1:21" ht="15.6" x14ac:dyDescent="0.3">
      <c r="A13" s="166" t="s">
        <v>58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66" t="s">
        <v>59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66" t="s">
        <v>94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3</v>
      </c>
    </row>
    <row r="16" spans="1:21" ht="15.6" x14ac:dyDescent="0.3">
      <c r="A16" s="166" t="s">
        <v>95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3</v>
      </c>
    </row>
    <row r="17" spans="1:16" ht="15.6" x14ac:dyDescent="0.3">
      <c r="A17" s="166" t="s">
        <v>96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0</v>
      </c>
      <c r="F17" s="13">
        <f>IF('5'!$D18&gt;0,1,0)</f>
        <v>1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66" t="s">
        <v>97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6" x14ac:dyDescent="0.3">
      <c r="A19" s="166" t="s">
        <v>98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3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3</v>
      </c>
    </row>
    <row r="20" spans="1:16" ht="15.6" x14ac:dyDescent="0.3">
      <c r="A20" s="166" t="s">
        <v>99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0</v>
      </c>
      <c r="H20" s="13">
        <f t="shared" si="3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3</v>
      </c>
    </row>
    <row r="21" spans="1:16" ht="15.6" x14ac:dyDescent="0.3">
      <c r="A21" s="166" t="s">
        <v>100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3</v>
      </c>
    </row>
    <row r="22" spans="1:16" ht="15.6" x14ac:dyDescent="0.3">
      <c r="A22" s="166" t="s">
        <v>101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166" t="s">
        <v>102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3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3</v>
      </c>
    </row>
    <row r="24" spans="1:16" ht="15.6" x14ac:dyDescent="0.3">
      <c r="A24" s="166" t="s">
        <v>103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3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3</v>
      </c>
    </row>
    <row r="25" spans="1:16" ht="15.6" x14ac:dyDescent="0.3">
      <c r="A25" s="166" t="s">
        <v>60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66" t="s">
        <v>61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66" t="s">
        <v>115</v>
      </c>
      <c r="B27" s="13">
        <f>IF('Wettkampf 1'!D28&gt;0,1,0)</f>
        <v>0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0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0</v>
      </c>
    </row>
    <row r="28" spans="1:16" ht="15.6" x14ac:dyDescent="0.3">
      <c r="A28" s="166" t="s">
        <v>116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0</v>
      </c>
    </row>
    <row r="29" spans="1:16" ht="15.6" x14ac:dyDescent="0.3">
      <c r="A29" s="166" t="s">
        <v>117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0</v>
      </c>
    </row>
    <row r="30" spans="1:16" ht="15.6" x14ac:dyDescent="0.3">
      <c r="A30" s="166" t="s">
        <v>118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0</v>
      </c>
    </row>
    <row r="31" spans="1:16" ht="15.6" x14ac:dyDescent="0.3">
      <c r="A31" s="166" t="s">
        <v>62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66" t="s">
        <v>63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66" t="s">
        <v>104</v>
      </c>
      <c r="B33" s="13">
        <f>IF('Wettkampf 1'!D34&gt;0,1,0)</f>
        <v>0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3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3</v>
      </c>
    </row>
    <row r="34" spans="1:16" ht="15.6" x14ac:dyDescent="0.3">
      <c r="A34" s="166" t="s">
        <v>105</v>
      </c>
      <c r="B34" s="13">
        <f>IF('Wettkampf 1'!D35&gt;0,1,0)</f>
        <v>0</v>
      </c>
      <c r="C34" s="13">
        <f>IF('2'!$D35&gt;0,1,0)</f>
        <v>0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3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3</v>
      </c>
    </row>
    <row r="35" spans="1:16" ht="15.6" x14ac:dyDescent="0.3">
      <c r="A35" s="166" t="s">
        <v>106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66" t="s">
        <v>107</v>
      </c>
      <c r="B36" s="13">
        <f>IF('Wettkampf 1'!D37&gt;0,1,0)</f>
        <v>0</v>
      </c>
      <c r="C36" s="13">
        <f>IF('2'!$D37&gt;0,1,0)</f>
        <v>0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3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3</v>
      </c>
    </row>
    <row r="37" spans="1:16" ht="15.6" x14ac:dyDescent="0.3">
      <c r="A37" s="166" t="s">
        <v>64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66" t="s">
        <v>65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66" t="s">
        <v>66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66" t="s">
        <v>67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66" t="s">
        <v>68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66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66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66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17</v>
      </c>
      <c r="E45" s="17">
        <f t="shared" si="9"/>
        <v>15</v>
      </c>
      <c r="F45" s="17">
        <f t="shared" si="9"/>
        <v>17</v>
      </c>
      <c r="G45" s="17">
        <f t="shared" si="9"/>
        <v>0</v>
      </c>
      <c r="H45" s="17">
        <f t="shared" ref="H45" si="10">SUM(H9:H38)</f>
        <v>49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49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65" t="s">
        <v>86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935.6</v>
      </c>
      <c r="F2" s="5">
        <f>VLOOKUP($B$2:$B$7,'4'!$B$2:$D$7,3,FALSE)</f>
        <v>935.59999999999991</v>
      </c>
      <c r="G2" s="5">
        <f>VLOOKUP($B$2:$B$7,'5'!$B$2:$D$7,3,FALSE)</f>
        <v>939.30000000000007</v>
      </c>
      <c r="H2" s="5">
        <f>VLOOKUP($B$2:$B$7,'6'!$B$2:$D$7,3,FALSE)</f>
        <v>0</v>
      </c>
      <c r="I2" s="5">
        <f>J2/Formelhilfe!H2</f>
        <v>936.83333333333337</v>
      </c>
      <c r="J2" s="5">
        <f>SUM(C2:H2)</f>
        <v>2810.5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R2/Formelhilfe!O2</f>
        <v>#DIV/0!</v>
      </c>
      <c r="R2" s="5">
        <f>SUM(K2:P2)</f>
        <v>0</v>
      </c>
      <c r="S2" s="5">
        <f>T2/Formelhilfe!P2</f>
        <v>936.83333333333337</v>
      </c>
      <c r="T2" s="6">
        <f>SUM(C2:H2,K2:P2)</f>
        <v>2810.5</v>
      </c>
    </row>
    <row r="3" spans="1:20" ht="23.25" customHeight="1" x14ac:dyDescent="0.35">
      <c r="A3" s="12"/>
      <c r="B3" s="165" t="s">
        <v>87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926.30000000000007</v>
      </c>
      <c r="F3" s="5">
        <f>VLOOKUP($B$2:$B$7,'4'!$B$2:$D$7,3,FALSE)</f>
        <v>933.5</v>
      </c>
      <c r="G3" s="5">
        <f>VLOOKUP($B$2:$B$7,'5'!$B$2:$D$7,3,FALSE)</f>
        <v>934.7</v>
      </c>
      <c r="H3" s="5">
        <f>VLOOKUP($B$2:$B$7,'6'!$B$2:$D$7,3,FALSE)</f>
        <v>0</v>
      </c>
      <c r="I3" s="5">
        <f>J3/Formelhilfe!H3</f>
        <v>931.5</v>
      </c>
      <c r="J3" s="5">
        <f>SUM(C3:H3)</f>
        <v>2794.5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R3/Formelhilfe!O3</f>
        <v>#DIV/0!</v>
      </c>
      <c r="R3" s="5">
        <f>SUM(K3:P3)</f>
        <v>0</v>
      </c>
      <c r="S3" s="5">
        <f>T3/Formelhilfe!P3</f>
        <v>931.5</v>
      </c>
      <c r="T3" s="6">
        <f>SUM(C3:H3,K3:P3)</f>
        <v>2794.5</v>
      </c>
    </row>
    <row r="4" spans="1:20" ht="23.25" customHeight="1" x14ac:dyDescent="0.35">
      <c r="A4" s="12"/>
      <c r="B4" s="165" t="s">
        <v>85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936.1</v>
      </c>
      <c r="F4" s="5">
        <f>VLOOKUP($B$2:$B$7,'4'!$B$2:$D$7,3,FALSE)</f>
        <v>925.9</v>
      </c>
      <c r="G4" s="5">
        <f>VLOOKUP($B$2:$B$7,'5'!$B$2:$D$7,3,FALSE)</f>
        <v>923.4</v>
      </c>
      <c r="H4" s="5">
        <f>VLOOKUP($B$2:$B$7,'6'!$B$2:$D$7,3,FALSE)</f>
        <v>0</v>
      </c>
      <c r="I4" s="5" t="e">
        <f>J4/Formelhilfe!H5</f>
        <v>#DIV/0!</v>
      </c>
      <c r="J4" s="5">
        <f>SUM(C4:H4)</f>
        <v>2785.4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R4/Formelhilfe!O5</f>
        <v>#DIV/0!</v>
      </c>
      <c r="R4" s="5">
        <f>SUM(K4:P4)</f>
        <v>0</v>
      </c>
      <c r="S4" s="5" t="e">
        <f>T4/Formelhilfe!P5</f>
        <v>#DIV/0!</v>
      </c>
      <c r="T4" s="6">
        <f>SUM(C4:H4,K4:P4)</f>
        <v>2785.4</v>
      </c>
    </row>
    <row r="5" spans="1:20" ht="23.25" customHeight="1" x14ac:dyDescent="0.35">
      <c r="A5" s="12"/>
      <c r="B5" s="165" t="s">
        <v>89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918.5</v>
      </c>
      <c r="F5" s="5">
        <f>VLOOKUP($B$2:$B$7,'4'!$B$2:$D$7,3,FALSE)</f>
        <v>914.3</v>
      </c>
      <c r="G5" s="5">
        <f>VLOOKUP($B$2:$B$7,'5'!$B$2:$D$7,3,FALSE)</f>
        <v>925.19999999999993</v>
      </c>
      <c r="H5" s="5">
        <f>VLOOKUP($B$2:$B$7,'6'!$B$2:$D$7,3,FALSE)</f>
        <v>0</v>
      </c>
      <c r="I5" s="5">
        <f>J5/Formelhilfe!H6</f>
        <v>919.33333333333337</v>
      </c>
      <c r="J5" s="5">
        <f>SUM(C5:H5)</f>
        <v>2758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R5/Formelhilfe!O6</f>
        <v>#DIV/0!</v>
      </c>
      <c r="R5" s="5">
        <f>SUM(K5:P5)</f>
        <v>0</v>
      </c>
      <c r="S5" s="5">
        <f>T5/Formelhilfe!P6</f>
        <v>919.33333333333337</v>
      </c>
      <c r="T5" s="6">
        <f>SUM(C5:H5,K5:P5)</f>
        <v>2758</v>
      </c>
    </row>
    <row r="6" spans="1:20" ht="23.25" customHeight="1" x14ac:dyDescent="0.35">
      <c r="A6" s="12"/>
      <c r="B6" s="165" t="s">
        <v>88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J6/Formelhilfe!H4</f>
        <v>0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R6/Formelhilfe!O4</f>
        <v>#DIV/0!</v>
      </c>
      <c r="R6" s="5">
        <f>SUM(K6:P6)</f>
        <v>0</v>
      </c>
      <c r="S6" s="5">
        <f>T6/Formelhilfe!P4</f>
        <v>0</v>
      </c>
      <c r="T6" s="6">
        <f>SUM(C6:H6,K6:P6)</f>
        <v>0</v>
      </c>
    </row>
    <row r="7" spans="1:20" ht="23.25" customHeight="1" x14ac:dyDescent="0.35">
      <c r="A7" s="12"/>
      <c r="B7" s="165" t="s">
        <v>108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51</v>
      </c>
      <c r="Y1" s="189" t="str">
        <f>Übersicht!D4</f>
        <v>Spahnharrenstätte</v>
      </c>
      <c r="Z1" s="189"/>
    </row>
    <row r="2" spans="1:29" ht="15" customHeight="1" x14ac:dyDescent="0.3">
      <c r="A2" s="98">
        <v>1</v>
      </c>
      <c r="B2" s="165" t="s">
        <v>85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90" t="str">
        <f>Übersicht!D3</f>
        <v>12.09.</v>
      </c>
      <c r="Z2" s="189"/>
    </row>
    <row r="3" spans="1:29" ht="15" customHeight="1" x14ac:dyDescent="0.3">
      <c r="A3" s="98">
        <v>2</v>
      </c>
      <c r="B3" s="165" t="s">
        <v>86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65" t="s">
        <v>87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65" t="s">
        <v>88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7"/>
      <c r="Z5" s="188"/>
      <c r="AA5" s="109"/>
    </row>
    <row r="6" spans="1:29" ht="15" customHeight="1" x14ac:dyDescent="0.3">
      <c r="A6" s="98">
        <v>5</v>
      </c>
      <c r="B6" s="165" t="s">
        <v>89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7"/>
      <c r="Z6" s="188"/>
      <c r="AA6" s="109"/>
    </row>
    <row r="7" spans="1:29" ht="15" customHeight="1" x14ac:dyDescent="0.3">
      <c r="A7" s="98">
        <v>6</v>
      </c>
      <c r="B7" s="165" t="s">
        <v>108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69</v>
      </c>
      <c r="Y7" s="187" t="s">
        <v>84</v>
      </c>
      <c r="Z7" s="188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84" t="s">
        <v>36</v>
      </c>
      <c r="X9" s="185"/>
      <c r="Y9" s="185"/>
      <c r="Z9" s="186"/>
    </row>
    <row r="10" spans="1:29" ht="12.9" customHeight="1" x14ac:dyDescent="0.3">
      <c r="A10" s="98">
        <v>1</v>
      </c>
      <c r="B10" s="166" t="s">
        <v>90</v>
      </c>
      <c r="C10" s="164" t="str">
        <f>B2</f>
        <v>Spahnharrenstätte II</v>
      </c>
      <c r="D10" s="164">
        <v>0</v>
      </c>
      <c r="E10" s="167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7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91</v>
      </c>
      <c r="C11" s="164" t="str">
        <f>B2</f>
        <v>Spahnharrenstätte II</v>
      </c>
      <c r="D11" s="164">
        <v>0</v>
      </c>
      <c r="E11" s="167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7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92</v>
      </c>
      <c r="C12" s="164" t="str">
        <f>B2</f>
        <v>Spahnharrenstätte II</v>
      </c>
      <c r="D12" s="164">
        <v>0</v>
      </c>
      <c r="E12" s="167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7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93</v>
      </c>
      <c r="C13" s="164" t="str">
        <f>B2</f>
        <v>Spahnharrenstätte II</v>
      </c>
      <c r="D13" s="164">
        <v>0</v>
      </c>
      <c r="E13" s="167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7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58</v>
      </c>
      <c r="C14" s="164" t="str">
        <f>B2</f>
        <v>Spahnharrenstätte II</v>
      </c>
      <c r="D14" s="164">
        <v>0</v>
      </c>
      <c r="E14" s="167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7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59</v>
      </c>
      <c r="C15" s="164" t="str">
        <f>B2</f>
        <v>Spahnharrenstätte II</v>
      </c>
      <c r="D15" s="164">
        <v>0</v>
      </c>
      <c r="E15" s="167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7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94</v>
      </c>
      <c r="C16" s="164" t="str">
        <f>B3</f>
        <v>Börgerwald II</v>
      </c>
      <c r="D16" s="164">
        <v>0</v>
      </c>
      <c r="E16" s="167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7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95</v>
      </c>
      <c r="C17" s="164" t="str">
        <f>B3</f>
        <v>Börgerwald II</v>
      </c>
      <c r="D17" s="164">
        <v>0</v>
      </c>
      <c r="E17" s="167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7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96</v>
      </c>
      <c r="C18" s="164" t="str">
        <f>B3</f>
        <v>Börgerwald II</v>
      </c>
      <c r="D18" s="164">
        <v>0</v>
      </c>
      <c r="E18" s="167" t="s">
        <v>37</v>
      </c>
      <c r="F18" s="69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7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97</v>
      </c>
      <c r="C19" s="164" t="str">
        <f>B3</f>
        <v>Börgerwald II</v>
      </c>
      <c r="D19" s="164">
        <v>0</v>
      </c>
      <c r="E19" s="167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7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98</v>
      </c>
      <c r="C20" s="164" t="str">
        <f>B3</f>
        <v>Börgerwald II</v>
      </c>
      <c r="D20" s="164">
        <v>0</v>
      </c>
      <c r="E20" s="167"/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7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99</v>
      </c>
      <c r="C21" s="164" t="str">
        <f>B3</f>
        <v>Börgerwald II</v>
      </c>
      <c r="D21" s="164">
        <v>0</v>
      </c>
      <c r="E21" s="167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7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100</v>
      </c>
      <c r="C22" s="164" t="str">
        <f>B4</f>
        <v>Eisten II</v>
      </c>
      <c r="D22" s="164">
        <v>0</v>
      </c>
      <c r="E22" s="168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7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101</v>
      </c>
      <c r="C23" s="164" t="str">
        <f>B4</f>
        <v>Eisten II</v>
      </c>
      <c r="D23" s="164">
        <v>0</v>
      </c>
      <c r="E23" s="167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7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102</v>
      </c>
      <c r="C24" s="164" t="str">
        <f>B4</f>
        <v>Eisten II</v>
      </c>
      <c r="D24" s="164">
        <v>0</v>
      </c>
      <c r="E24" s="167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7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103</v>
      </c>
      <c r="C25" s="164" t="str">
        <f>B4</f>
        <v>Eisten II</v>
      </c>
      <c r="D25" s="164">
        <v>0</v>
      </c>
      <c r="E25" s="167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7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60</v>
      </c>
      <c r="C26" s="164" t="str">
        <f>B4</f>
        <v>Eisten II</v>
      </c>
      <c r="D26" s="164">
        <v>0</v>
      </c>
      <c r="E26" s="167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7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61</v>
      </c>
      <c r="C27" s="164" t="str">
        <f>B4</f>
        <v>Eisten II</v>
      </c>
      <c r="D27" s="164">
        <v>0</v>
      </c>
      <c r="E27" s="167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7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115</v>
      </c>
      <c r="C28" s="164" t="str">
        <f>B5</f>
        <v>Neubörger II</v>
      </c>
      <c r="D28" s="164">
        <v>0</v>
      </c>
      <c r="E28" s="167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7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116</v>
      </c>
      <c r="C29" s="164" t="str">
        <f>B5</f>
        <v>Neubörger II</v>
      </c>
      <c r="D29" s="164">
        <v>0</v>
      </c>
      <c r="E29" s="167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7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117</v>
      </c>
      <c r="C30" s="164" t="str">
        <f>B5</f>
        <v>Neubörger II</v>
      </c>
      <c r="D30" s="164">
        <v>0</v>
      </c>
      <c r="E30" s="167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7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118</v>
      </c>
      <c r="C31" s="164" t="str">
        <f>B5</f>
        <v>Neubörger II</v>
      </c>
      <c r="D31" s="164">
        <v>0</v>
      </c>
      <c r="E31" s="167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7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62</v>
      </c>
      <c r="C32" s="164" t="str">
        <f>B5</f>
        <v>Neubörger II</v>
      </c>
      <c r="D32" s="164">
        <v>0</v>
      </c>
      <c r="E32" s="167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7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63</v>
      </c>
      <c r="C33" s="164" t="str">
        <f>B5</f>
        <v>Neubörger II</v>
      </c>
      <c r="D33" s="164">
        <v>0</v>
      </c>
      <c r="E33" s="167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7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104</v>
      </c>
      <c r="C34" s="164" t="str">
        <f>B6</f>
        <v>Esterwegen II</v>
      </c>
      <c r="D34" s="164">
        <v>0</v>
      </c>
      <c r="E34" s="167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7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105</v>
      </c>
      <c r="C35" s="164" t="str">
        <f>B6</f>
        <v>Esterwegen II</v>
      </c>
      <c r="D35" s="164">
        <v>0</v>
      </c>
      <c r="E35" s="167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7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106</v>
      </c>
      <c r="C36" s="164" t="str">
        <f>B6</f>
        <v>Esterwegen II</v>
      </c>
      <c r="D36" s="164">
        <v>0</v>
      </c>
      <c r="E36" s="167" t="s">
        <v>37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7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107</v>
      </c>
      <c r="C37" s="164" t="str">
        <f>B6</f>
        <v>Esterwegen II</v>
      </c>
      <c r="D37" s="164">
        <v>0</v>
      </c>
      <c r="E37" s="167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7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64</v>
      </c>
      <c r="C38" s="164" t="str">
        <f>B6</f>
        <v>Esterwegen II</v>
      </c>
      <c r="D38" s="164">
        <v>0</v>
      </c>
      <c r="E38" s="167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7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65</v>
      </c>
      <c r="C39" s="164" t="str">
        <f>B6</f>
        <v>Esterwegen II</v>
      </c>
      <c r="D39" s="164">
        <v>0</v>
      </c>
      <c r="E39" s="167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7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66</v>
      </c>
      <c r="C40" s="164" t="str">
        <f>B7</f>
        <v>Mannschaft 6</v>
      </c>
      <c r="D40" s="164">
        <v>0</v>
      </c>
      <c r="E40" s="167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7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67</v>
      </c>
      <c r="C41" s="164" t="str">
        <f>B7</f>
        <v>Mannschaft 6</v>
      </c>
      <c r="D41" s="164">
        <v>0</v>
      </c>
      <c r="E41" s="167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7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68</v>
      </c>
      <c r="C42" s="164" t="str">
        <f>B7</f>
        <v>Mannschaft 6</v>
      </c>
      <c r="D42" s="164">
        <v>0</v>
      </c>
      <c r="E42" s="167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7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52</v>
      </c>
      <c r="C43" s="164" t="str">
        <f>B7</f>
        <v>Mannschaft 6</v>
      </c>
      <c r="D43" s="164">
        <v>0</v>
      </c>
      <c r="E43" s="167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7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53</v>
      </c>
      <c r="C44" s="164" t="str">
        <f>B7</f>
        <v>Mannschaft 6</v>
      </c>
      <c r="D44" s="164">
        <v>0</v>
      </c>
      <c r="E44" s="167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7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54</v>
      </c>
      <c r="C45" s="164" t="str">
        <f>B7</f>
        <v>Mannschaft 6</v>
      </c>
      <c r="D45" s="164">
        <v>0</v>
      </c>
      <c r="E45" s="167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7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6" t="s">
        <v>77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2" t="str">
        <f>Übersicht!E4</f>
        <v>Börgerwald</v>
      </c>
      <c r="X1" s="192"/>
    </row>
    <row r="2" spans="1:29" x14ac:dyDescent="0.3">
      <c r="A2" s="115">
        <v>1</v>
      </c>
      <c r="B2" s="66" t="str">
        <f>'Wettkampf 1'!B2</f>
        <v>Spahnharrenstätte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3" t="str">
        <f>Übersicht!E3</f>
        <v>26.09.</v>
      </c>
      <c r="X2" s="192"/>
    </row>
    <row r="3" spans="1:29" x14ac:dyDescent="0.3">
      <c r="A3" s="115">
        <v>2</v>
      </c>
      <c r="B3" s="66" t="str">
        <f>'Wettkampf 1'!B3</f>
        <v>Börgerwald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Eisten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/>
      <c r="X5" s="188"/>
      <c r="Y5" s="78"/>
    </row>
    <row r="6" spans="1:29" x14ac:dyDescent="0.3">
      <c r="A6" s="115">
        <v>5</v>
      </c>
      <c r="B6" s="66" t="str">
        <f>'Wettkampf 1'!B6</f>
        <v>Esterwegen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1"/>
      <c r="X6" s="191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 t="s">
        <v>84</v>
      </c>
      <c r="X7" s="195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9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38" t="s">
        <v>77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T5" sqref="T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2" t="str">
        <f>Übersicht!F4</f>
        <v>Eisten</v>
      </c>
      <c r="X1" s="192"/>
    </row>
    <row r="2" spans="1:29" x14ac:dyDescent="0.3">
      <c r="A2" s="115">
        <v>1</v>
      </c>
      <c r="B2" s="66" t="str">
        <f>'Wettkampf 1'!B2</f>
        <v>Spahnharrenstätte II</v>
      </c>
      <c r="D2" s="75">
        <f>G46</f>
        <v>936.1</v>
      </c>
      <c r="E2" s="119" t="str">
        <f>IF(H46&gt;4,"Es sind zu viele Schützen in Wertung!"," ")</f>
        <v xml:space="preserve"> </v>
      </c>
      <c r="V2" s="116" t="s">
        <v>35</v>
      </c>
      <c r="W2" s="193" t="str">
        <f>Übersicht!F3</f>
        <v>24.10.</v>
      </c>
      <c r="X2" s="192"/>
    </row>
    <row r="3" spans="1:29" x14ac:dyDescent="0.3">
      <c r="A3" s="115">
        <v>2</v>
      </c>
      <c r="B3" s="66" t="str">
        <f>'Wettkampf 1'!B3</f>
        <v>Börgerwald II</v>
      </c>
      <c r="D3" s="75">
        <f>I46</f>
        <v>935.6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Eisten II</v>
      </c>
      <c r="D4" s="75">
        <f>K46</f>
        <v>926.30000000000007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7" t="s">
        <v>109</v>
      </c>
      <c r="X5" s="198"/>
      <c r="Y5" s="78"/>
    </row>
    <row r="6" spans="1:29" x14ac:dyDescent="0.3">
      <c r="A6" s="115">
        <v>5</v>
      </c>
      <c r="B6" s="66" t="str">
        <f>'Wettkampf 1'!B6</f>
        <v>Esterwegen II</v>
      </c>
      <c r="D6" s="75">
        <f>O46</f>
        <v>918.5</v>
      </c>
      <c r="E6" s="119" t="str">
        <f>IF(P46&gt;4,"Es sind zu viele Schützen in Wertung!"," ")</f>
        <v xml:space="preserve"> </v>
      </c>
      <c r="U6" s="78"/>
      <c r="V6" s="116" t="s">
        <v>49</v>
      </c>
      <c r="W6" s="196" t="s">
        <v>110</v>
      </c>
      <c r="X6" s="196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9" t="s">
        <v>109</v>
      </c>
      <c r="X7" s="200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9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169">
        <v>313.60000000000002</v>
      </c>
      <c r="E10" s="170"/>
      <c r="F10" s="70">
        <f>IF(E10="x","0",D10)</f>
        <v>313.60000000000002</v>
      </c>
      <c r="G10" s="71">
        <f>IF(C10=$B$2,F10,0)</f>
        <v>313.60000000000002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169">
        <v>308.89999999999998</v>
      </c>
      <c r="E11" s="170"/>
      <c r="F11" s="70">
        <f t="shared" ref="F11:F45" si="0">IF(E11="x","0",D11)</f>
        <v>308.89999999999998</v>
      </c>
      <c r="G11" s="71">
        <f t="shared" ref="G11:G45" si="1">IF(C11=$B$2,F11,0)</f>
        <v>308.89999999999998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169">
        <v>313.60000000000002</v>
      </c>
      <c r="E12" s="170"/>
      <c r="F12" s="70">
        <f t="shared" si="0"/>
        <v>313.60000000000002</v>
      </c>
      <c r="G12" s="71">
        <f t="shared" si="1"/>
        <v>313.60000000000002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169">
        <v>301</v>
      </c>
      <c r="E13" s="170"/>
      <c r="F13" s="70">
        <f t="shared" si="0"/>
        <v>301</v>
      </c>
      <c r="G13" s="71">
        <f t="shared" si="1"/>
        <v>301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169"/>
      <c r="E14" s="170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169"/>
      <c r="E15" s="170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169">
        <v>311.10000000000002</v>
      </c>
      <c r="E16" s="170"/>
      <c r="F16" s="70">
        <f t="shared" si="0"/>
        <v>311.10000000000002</v>
      </c>
      <c r="G16" s="71">
        <f t="shared" si="1"/>
        <v>0</v>
      </c>
      <c r="H16" s="71">
        <f t="shared" si="2"/>
        <v>0</v>
      </c>
      <c r="I16" s="71">
        <f t="shared" si="3"/>
        <v>311.10000000000002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169">
        <v>299.60000000000002</v>
      </c>
      <c r="E17" s="170"/>
      <c r="F17" s="70">
        <f t="shared" si="0"/>
        <v>299.60000000000002</v>
      </c>
      <c r="G17" s="71">
        <f t="shared" si="1"/>
        <v>0</v>
      </c>
      <c r="H17" s="71">
        <f t="shared" si="2"/>
        <v>0</v>
      </c>
      <c r="I17" s="71">
        <f t="shared" si="3"/>
        <v>299.60000000000002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169">
        <v>253.9</v>
      </c>
      <c r="E18" s="170" t="s">
        <v>37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 t="str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169">
        <v>311.5</v>
      </c>
      <c r="E19" s="170"/>
      <c r="F19" s="70">
        <f t="shared" si="0"/>
        <v>311.5</v>
      </c>
      <c r="G19" s="71">
        <f t="shared" si="1"/>
        <v>0</v>
      </c>
      <c r="H19" s="71">
        <f t="shared" si="2"/>
        <v>0</v>
      </c>
      <c r="I19" s="71">
        <f t="shared" si="3"/>
        <v>311.5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169">
        <v>313</v>
      </c>
      <c r="E20" s="170"/>
      <c r="F20" s="70">
        <f t="shared" si="0"/>
        <v>313</v>
      </c>
      <c r="G20" s="71">
        <f t="shared" si="1"/>
        <v>0</v>
      </c>
      <c r="H20" s="71">
        <f t="shared" si="2"/>
        <v>0</v>
      </c>
      <c r="I20" s="71">
        <f t="shared" si="3"/>
        <v>313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169">
        <v>305.7</v>
      </c>
      <c r="E21" s="170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169">
        <v>304.60000000000002</v>
      </c>
      <c r="E22" s="170"/>
      <c r="F22" s="70">
        <f t="shared" si="0"/>
        <v>304.60000000000002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304.60000000000002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169">
        <v>310.89999999999998</v>
      </c>
      <c r="E23" s="170"/>
      <c r="F23" s="70">
        <f t="shared" si="0"/>
        <v>310.89999999999998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310.89999999999998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169">
        <v>310.8</v>
      </c>
      <c r="E24" s="170"/>
      <c r="F24" s="70">
        <f t="shared" si="0"/>
        <v>310.8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310.8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169">
        <v>290</v>
      </c>
      <c r="E25" s="170"/>
      <c r="F25" s="70">
        <f t="shared" si="0"/>
        <v>290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290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169"/>
      <c r="E26" s="170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169"/>
      <c r="E27" s="170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169"/>
      <c r="E28" s="170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169"/>
      <c r="E29" s="170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169"/>
      <c r="E30" s="170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169"/>
      <c r="E31" s="170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169"/>
      <c r="E32" s="170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169"/>
      <c r="E33" s="170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169">
        <v>309.10000000000002</v>
      </c>
      <c r="E34" s="170"/>
      <c r="F34" s="70">
        <f t="shared" si="0"/>
        <v>309.10000000000002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309.10000000000002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169">
        <v>303.5</v>
      </c>
      <c r="E35" s="170"/>
      <c r="F35" s="70">
        <f t="shared" si="0"/>
        <v>303.5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303.5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169"/>
      <c r="E36" s="170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169">
        <v>305.89999999999998</v>
      </c>
      <c r="E37" s="170"/>
      <c r="F37" s="70">
        <f t="shared" si="0"/>
        <v>305.89999999999998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305.89999999999998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169"/>
      <c r="E38" s="170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169"/>
      <c r="E39" s="170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169"/>
      <c r="E40" s="170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169"/>
      <c r="E41" s="170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169"/>
      <c r="E42" s="170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169"/>
      <c r="E43" s="170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169"/>
      <c r="E44" s="170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169"/>
      <c r="E45" s="170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936.1</v>
      </c>
      <c r="H46" s="71">
        <f>SUM(H10:H45)</f>
        <v>4</v>
      </c>
      <c r="I46" s="71">
        <f>LARGE(I10:I45,1)+LARGE(I10:I45,2)+LARGE(I10:I45,3)</f>
        <v>935.6</v>
      </c>
      <c r="J46" s="71">
        <f>SUM(J10:J45)</f>
        <v>4</v>
      </c>
      <c r="K46" s="71">
        <f>LARGE(K10:K45,1)+LARGE(K10:K45,2)+LARGE(K10:K45,3)</f>
        <v>926.30000000000007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918.5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D24" sqref="D2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2" t="str">
        <f>Übersicht!G4</f>
        <v>Spahnharrenstätte</v>
      </c>
      <c r="X1" s="192"/>
    </row>
    <row r="2" spans="1:29" x14ac:dyDescent="0.3">
      <c r="A2" s="115">
        <v>1</v>
      </c>
      <c r="B2" s="66" t="str">
        <f>'Wettkampf 1'!B2</f>
        <v>Spahnharrenstätte II</v>
      </c>
      <c r="D2" s="75">
        <f>G46</f>
        <v>925.9</v>
      </c>
      <c r="E2" s="119" t="str">
        <f>IF(H46&gt;4,"Es sind zu viele Schützen in Wertung!"," ")</f>
        <v xml:space="preserve"> </v>
      </c>
      <c r="V2" s="116" t="s">
        <v>35</v>
      </c>
      <c r="W2" s="193" t="str">
        <f>Übersicht!G3</f>
        <v>14.11.</v>
      </c>
      <c r="X2" s="192"/>
    </row>
    <row r="3" spans="1:29" x14ac:dyDescent="0.3">
      <c r="A3" s="115">
        <v>2</v>
      </c>
      <c r="B3" s="66" t="str">
        <f>'Wettkampf 1'!B3</f>
        <v>Börgerwald II</v>
      </c>
      <c r="D3" s="75">
        <f>I46</f>
        <v>935.59999999999991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Eisten II</v>
      </c>
      <c r="D4" s="75">
        <f>K46</f>
        <v>933.5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 t="s">
        <v>119</v>
      </c>
      <c r="X5" s="188"/>
      <c r="Y5" s="78"/>
    </row>
    <row r="6" spans="1:29" x14ac:dyDescent="0.3">
      <c r="A6" s="115">
        <v>5</v>
      </c>
      <c r="B6" s="66" t="str">
        <f>'Wettkampf 1'!B6</f>
        <v>Esterwegen II</v>
      </c>
      <c r="D6" s="75">
        <f>O46</f>
        <v>914.3</v>
      </c>
      <c r="E6" s="119" t="str">
        <f>IF(P46&gt;4,"Es sind zu viele Schützen in Wertung!"," ")</f>
        <v xml:space="preserve"> </v>
      </c>
      <c r="U6" s="78"/>
      <c r="V6" s="116" t="s">
        <v>49</v>
      </c>
      <c r="W6" s="191" t="s">
        <v>120</v>
      </c>
      <c r="X6" s="191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 t="s">
        <v>119</v>
      </c>
      <c r="X7" s="195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9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>
        <v>313.3</v>
      </c>
      <c r="E10" s="85"/>
      <c r="F10" s="70">
        <f>IF(E10="x","0",D10)</f>
        <v>313.3</v>
      </c>
      <c r="G10" s="71">
        <f>IF(C10=$B$2,F10,0)</f>
        <v>313.3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>
        <v>306.7</v>
      </c>
      <c r="E11" s="85"/>
      <c r="F11" s="70">
        <f t="shared" ref="F11:F45" si="0">IF(E11="x","0",D11)</f>
        <v>306.7</v>
      </c>
      <c r="G11" s="71">
        <f t="shared" ref="G11:G45" si="1">IF(C11=$B$2,F11,0)</f>
        <v>306.7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>
        <v>305.89999999999998</v>
      </c>
      <c r="E13" s="85"/>
      <c r="F13" s="70">
        <f t="shared" si="0"/>
        <v>305.89999999999998</v>
      </c>
      <c r="G13" s="71">
        <f t="shared" si="1"/>
        <v>305.89999999999998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>
        <v>309.3</v>
      </c>
      <c r="E16" s="85"/>
      <c r="F16" s="70">
        <f t="shared" si="0"/>
        <v>309.3</v>
      </c>
      <c r="G16" s="71">
        <f t="shared" si="1"/>
        <v>0</v>
      </c>
      <c r="H16" s="71">
        <f t="shared" si="2"/>
        <v>0</v>
      </c>
      <c r="I16" s="71">
        <f t="shared" si="3"/>
        <v>309.3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>
        <v>305.60000000000002</v>
      </c>
      <c r="E17" s="85"/>
      <c r="F17" s="70">
        <f t="shared" si="0"/>
        <v>305.60000000000002</v>
      </c>
      <c r="G17" s="71">
        <f t="shared" si="1"/>
        <v>0</v>
      </c>
      <c r="H17" s="71">
        <f t="shared" si="2"/>
        <v>0</v>
      </c>
      <c r="I17" s="71">
        <f t="shared" si="3"/>
        <v>305.60000000000002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>
        <v>0</v>
      </c>
      <c r="E18" s="85" t="s">
        <v>37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 t="str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>
        <v>312</v>
      </c>
      <c r="E19" s="85"/>
      <c r="F19" s="70">
        <f t="shared" si="0"/>
        <v>312</v>
      </c>
      <c r="G19" s="71">
        <f t="shared" si="1"/>
        <v>0</v>
      </c>
      <c r="H19" s="71">
        <f t="shared" si="2"/>
        <v>0</v>
      </c>
      <c r="I19" s="71">
        <f t="shared" si="3"/>
        <v>312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>
        <v>314.3</v>
      </c>
      <c r="E20" s="85"/>
      <c r="F20" s="70">
        <f t="shared" si="0"/>
        <v>314.3</v>
      </c>
      <c r="G20" s="71">
        <f t="shared" si="1"/>
        <v>0</v>
      </c>
      <c r="H20" s="71">
        <f t="shared" si="2"/>
        <v>0</v>
      </c>
      <c r="I20" s="71">
        <f t="shared" si="3"/>
        <v>314.3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>
        <v>303.7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>
        <v>307.39999999999998</v>
      </c>
      <c r="E22" s="85"/>
      <c r="F22" s="70">
        <f t="shared" si="0"/>
        <v>307.39999999999998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307.39999999999998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>
        <v>310.3</v>
      </c>
      <c r="E23" s="85"/>
      <c r="F23" s="70">
        <f t="shared" si="0"/>
        <v>310.3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310.3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>
        <v>315.8</v>
      </c>
      <c r="E24" s="85"/>
      <c r="F24" s="70">
        <f t="shared" si="0"/>
        <v>315.8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315.8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>
        <v>296.3</v>
      </c>
      <c r="E25" s="85"/>
      <c r="F25" s="70">
        <f t="shared" si="0"/>
        <v>296.3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296.3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>
        <v>302.39999999999998</v>
      </c>
      <c r="E34" s="85"/>
      <c r="F34" s="70">
        <f t="shared" si="0"/>
        <v>302.39999999999998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302.39999999999998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>
        <v>307.89999999999998</v>
      </c>
      <c r="E35" s="85"/>
      <c r="F35" s="70">
        <f t="shared" si="0"/>
        <v>307.89999999999998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307.89999999999998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>
        <v>304</v>
      </c>
      <c r="E37" s="85"/>
      <c r="F37" s="70">
        <f t="shared" si="0"/>
        <v>304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304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925.9</v>
      </c>
      <c r="H46" s="71">
        <f>SUM(H10:H45)</f>
        <v>4</v>
      </c>
      <c r="I46" s="71">
        <f>LARGE(I10:I45,1)+LARGE(I10:I45,2)+LARGE(I10:I45,3)</f>
        <v>935.59999999999991</v>
      </c>
      <c r="J46" s="71">
        <f>SUM(J10:J45)</f>
        <v>4</v>
      </c>
      <c r="K46" s="71">
        <f>LARGE(K10:K45,1)+LARGE(K10:K45,2)+LARGE(K10:K45,3)</f>
        <v>933.5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914.3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2" t="str">
        <f>Übersicht!H4</f>
        <v>Börgerwald</v>
      </c>
      <c r="X1" s="192"/>
    </row>
    <row r="2" spans="1:29" x14ac:dyDescent="0.3">
      <c r="A2" s="115">
        <v>1</v>
      </c>
      <c r="B2" s="66" t="str">
        <f>'Wettkampf 1'!B2</f>
        <v>Spahnharrenstätte II</v>
      </c>
      <c r="D2" s="75">
        <f>G46</f>
        <v>923.4</v>
      </c>
      <c r="E2" s="119" t="str">
        <f>IF(H46&gt;4,"Es sind zu viele Schützen in Wertung!"," ")</f>
        <v xml:space="preserve"> </v>
      </c>
      <c r="V2" s="116" t="s">
        <v>35</v>
      </c>
      <c r="W2" s="193" t="str">
        <f>Übersicht!H3</f>
        <v>28.11.</v>
      </c>
      <c r="X2" s="192"/>
    </row>
    <row r="3" spans="1:29" x14ac:dyDescent="0.3">
      <c r="A3" s="115">
        <v>2</v>
      </c>
      <c r="B3" s="66" t="str">
        <f>'Wettkampf 1'!B3</f>
        <v>Börgerwald II</v>
      </c>
      <c r="D3" s="75">
        <f>I46</f>
        <v>939.30000000000007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Eisten II</v>
      </c>
      <c r="D4" s="75">
        <f>K46</f>
        <v>934.7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7" t="s">
        <v>98</v>
      </c>
      <c r="X5" s="198"/>
      <c r="Y5" s="78"/>
    </row>
    <row r="6" spans="1:29" x14ac:dyDescent="0.3">
      <c r="A6" s="115">
        <v>5</v>
      </c>
      <c r="B6" s="66" t="str">
        <f>'Wettkampf 1'!B6</f>
        <v>Esterwegen II</v>
      </c>
      <c r="D6" s="75">
        <f>O46</f>
        <v>925.19999999999993</v>
      </c>
      <c r="E6" s="119" t="str">
        <f>IF(P46&gt;4,"Es sind zu viele Schützen in Wertung!"," ")</f>
        <v xml:space="preserve"> </v>
      </c>
      <c r="U6" s="78"/>
      <c r="V6" s="116" t="s">
        <v>49</v>
      </c>
      <c r="W6" s="196" t="s">
        <v>121</v>
      </c>
      <c r="X6" s="196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 t="s">
        <v>98</v>
      </c>
      <c r="X7" s="195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9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169">
        <v>304.5</v>
      </c>
      <c r="E10" s="170"/>
      <c r="F10" s="70">
        <f>IF(E10="x","0",D10)</f>
        <v>304.5</v>
      </c>
      <c r="G10" s="71">
        <f>IF(C10=$B$2,F10,0)</f>
        <v>304.5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169">
        <v>303.3</v>
      </c>
      <c r="E11" s="170"/>
      <c r="F11" s="70">
        <f t="shared" ref="F11:F45" si="0">IF(E11="x","0",D11)</f>
        <v>303.3</v>
      </c>
      <c r="G11" s="71">
        <f t="shared" ref="G11:G45" si="1">IF(C11=$B$2,F11,0)</f>
        <v>303.3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169">
        <v>311.5</v>
      </c>
      <c r="E12" s="170"/>
      <c r="F12" s="70">
        <f t="shared" si="0"/>
        <v>311.5</v>
      </c>
      <c r="G12" s="71">
        <f t="shared" si="1"/>
        <v>311.5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169">
        <v>307.39999999999998</v>
      </c>
      <c r="E13" s="170"/>
      <c r="F13" s="70">
        <f t="shared" si="0"/>
        <v>307.39999999999998</v>
      </c>
      <c r="G13" s="71">
        <f t="shared" si="1"/>
        <v>307.39999999999998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169"/>
      <c r="E14" s="170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169"/>
      <c r="E15" s="170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169">
        <v>311.10000000000002</v>
      </c>
      <c r="E16" s="170"/>
      <c r="F16" s="70">
        <f t="shared" si="0"/>
        <v>311.10000000000002</v>
      </c>
      <c r="G16" s="71">
        <f t="shared" si="1"/>
        <v>0</v>
      </c>
      <c r="H16" s="71">
        <f t="shared" si="2"/>
        <v>0</v>
      </c>
      <c r="I16" s="71">
        <f t="shared" si="3"/>
        <v>311.10000000000002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169">
        <v>306</v>
      </c>
      <c r="E17" s="170"/>
      <c r="F17" s="70">
        <f t="shared" si="0"/>
        <v>306</v>
      </c>
      <c r="G17" s="71">
        <f t="shared" si="1"/>
        <v>0</v>
      </c>
      <c r="H17" s="71">
        <f t="shared" si="2"/>
        <v>0</v>
      </c>
      <c r="I17" s="71">
        <f t="shared" si="3"/>
        <v>306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169">
        <v>287.39999999999998</v>
      </c>
      <c r="E18" s="170" t="s">
        <v>37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 t="str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169">
        <v>312.3</v>
      </c>
      <c r="E19" s="170"/>
      <c r="F19" s="70">
        <f t="shared" si="0"/>
        <v>312.3</v>
      </c>
      <c r="G19" s="71">
        <f t="shared" si="1"/>
        <v>0</v>
      </c>
      <c r="H19" s="71">
        <f t="shared" si="2"/>
        <v>0</v>
      </c>
      <c r="I19" s="71">
        <f t="shared" si="3"/>
        <v>312.3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169">
        <v>315.89999999999998</v>
      </c>
      <c r="E20" s="170"/>
      <c r="F20" s="70">
        <f t="shared" si="0"/>
        <v>315.89999999999998</v>
      </c>
      <c r="G20" s="71">
        <f t="shared" si="1"/>
        <v>0</v>
      </c>
      <c r="H20" s="71">
        <f t="shared" si="2"/>
        <v>0</v>
      </c>
      <c r="I20" s="71">
        <f t="shared" si="3"/>
        <v>315.89999999999998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169">
        <v>307.7</v>
      </c>
      <c r="E21" s="170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169">
        <v>304.5</v>
      </c>
      <c r="E22" s="170"/>
      <c r="F22" s="70">
        <f t="shared" si="0"/>
        <v>304.5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304.5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169">
        <v>315</v>
      </c>
      <c r="E23" s="170"/>
      <c r="F23" s="70">
        <f t="shared" si="0"/>
        <v>315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169">
        <v>315.2</v>
      </c>
      <c r="E24" s="170"/>
      <c r="F24" s="70">
        <f t="shared" si="0"/>
        <v>315.2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315.2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169">
        <v>286.60000000000002</v>
      </c>
      <c r="E25" s="170"/>
      <c r="F25" s="70">
        <f t="shared" si="0"/>
        <v>286.60000000000002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286.60000000000002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169"/>
      <c r="E26" s="170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169"/>
      <c r="E27" s="170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169"/>
      <c r="E28" s="170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169"/>
      <c r="E29" s="170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169"/>
      <c r="E30" s="170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169"/>
      <c r="E31" s="170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169"/>
      <c r="E32" s="170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169"/>
      <c r="E33" s="170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169">
        <v>307.39999999999998</v>
      </c>
      <c r="E34" s="170"/>
      <c r="F34" s="70">
        <f t="shared" si="0"/>
        <v>307.39999999999998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307.39999999999998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169">
        <v>310.2</v>
      </c>
      <c r="E35" s="170"/>
      <c r="F35" s="70">
        <f t="shared" si="0"/>
        <v>310.2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169"/>
      <c r="E36" s="170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169">
        <v>307.60000000000002</v>
      </c>
      <c r="E37" s="170"/>
      <c r="F37" s="70">
        <f t="shared" si="0"/>
        <v>307.60000000000002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169"/>
      <c r="E38" s="170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169"/>
      <c r="E39" s="170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169"/>
      <c r="E40" s="170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169"/>
      <c r="E41" s="170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169"/>
      <c r="E42" s="170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169"/>
      <c r="E43" s="170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169"/>
      <c r="E44" s="170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169"/>
      <c r="E45" s="170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923.4</v>
      </c>
      <c r="H46" s="71">
        <f>SUM(H10:H45)</f>
        <v>4</v>
      </c>
      <c r="I46" s="71">
        <f>LARGE(I10:I45,1)+LARGE(I10:I45,2)+LARGE(I10:I45,3)</f>
        <v>939.30000000000007</v>
      </c>
      <c r="J46" s="71">
        <f>SUM(J10:J45)</f>
        <v>4</v>
      </c>
      <c r="K46" s="71">
        <f>LARGE(K10:K45,1)+LARGE(K10:K45,2)+LARGE(K10:K45,3)</f>
        <v>934.7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925.19999999999993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51</v>
      </c>
      <c r="W1" s="192" t="str">
        <f>Übersicht!I4</f>
        <v>Esterwegen</v>
      </c>
      <c r="X1" s="192"/>
    </row>
    <row r="2" spans="1:27" x14ac:dyDescent="0.3">
      <c r="A2" s="115">
        <v>1</v>
      </c>
      <c r="B2" s="66" t="str">
        <f>'Wettkampf 1'!B2</f>
        <v>Spahnharrenstätte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3" t="str">
        <f>Übersicht!I3</f>
        <v>12.12.</v>
      </c>
      <c r="X2" s="192"/>
    </row>
    <row r="3" spans="1:27" x14ac:dyDescent="0.3">
      <c r="A3" s="115">
        <v>2</v>
      </c>
      <c r="B3" s="66" t="str">
        <f>'Wettkampf 1'!B3</f>
        <v>Börgerwald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Eisten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/>
      <c r="X5" s="188"/>
      <c r="Y5" s="78"/>
    </row>
    <row r="6" spans="1:27" x14ac:dyDescent="0.3">
      <c r="A6" s="115">
        <v>5</v>
      </c>
      <c r="B6" s="66" t="str">
        <f>'Wettkampf 1'!B6</f>
        <v>Esterwegen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1"/>
      <c r="X6" s="191"/>
      <c r="Y6" s="78"/>
    </row>
    <row r="7" spans="1:27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7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2" t="str">
        <f>Übersicht!L4</f>
        <v>Spahnharrenstätte</v>
      </c>
      <c r="X1" s="192"/>
    </row>
    <row r="2" spans="1:27" x14ac:dyDescent="0.3">
      <c r="A2" s="115">
        <v>1</v>
      </c>
      <c r="B2" s="66" t="str">
        <f>'Wettkampf 1'!B2</f>
        <v>Spahnharrenstätte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3">
        <f>Übersicht!L3</f>
        <v>0</v>
      </c>
      <c r="X2" s="192"/>
    </row>
    <row r="3" spans="1:27" x14ac:dyDescent="0.3">
      <c r="A3" s="115">
        <v>2</v>
      </c>
      <c r="B3" s="66" t="str">
        <f>'Wettkampf 1'!B3</f>
        <v>Börgerwald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Eisten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/>
      <c r="X5" s="188"/>
      <c r="Y5" s="78"/>
    </row>
    <row r="6" spans="1:27" x14ac:dyDescent="0.3">
      <c r="A6" s="115">
        <v>5</v>
      </c>
      <c r="B6" s="66" t="str">
        <f>'Wettkampf 1'!B6</f>
        <v>Esterwegen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1"/>
      <c r="X6" s="191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7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2" t="str">
        <f>Übersicht!M4</f>
        <v>Börgerwald</v>
      </c>
      <c r="X1" s="192"/>
    </row>
    <row r="2" spans="1:27" x14ac:dyDescent="0.3">
      <c r="A2" s="115">
        <v>1</v>
      </c>
      <c r="B2" s="66" t="str">
        <f>'Wettkampf 1'!B2</f>
        <v>Spahnharrenstätte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3">
        <f>Übersicht!M3</f>
        <v>0</v>
      </c>
      <c r="X2" s="192"/>
    </row>
    <row r="3" spans="1:27" x14ac:dyDescent="0.3">
      <c r="A3" s="115">
        <v>2</v>
      </c>
      <c r="B3" s="66" t="str">
        <f>'Wettkampf 1'!B3</f>
        <v>Börgerwald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Eisten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7"/>
      <c r="X5" s="188"/>
      <c r="Y5" s="78"/>
    </row>
    <row r="6" spans="1:27" x14ac:dyDescent="0.3">
      <c r="A6" s="115">
        <v>5</v>
      </c>
      <c r="B6" s="66" t="str">
        <f>'Wettkampf 1'!B6</f>
        <v>Esterwegen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1"/>
      <c r="X6" s="191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4" t="s">
        <v>36</v>
      </c>
      <c r="V9" s="185"/>
      <c r="W9" s="185"/>
      <c r="X9" s="186"/>
    </row>
    <row r="10" spans="1:27" ht="12.9" customHeight="1" x14ac:dyDescent="0.3">
      <c r="A10" s="115">
        <v>1</v>
      </c>
      <c r="B10" s="68" t="str">
        <f>'Wettkampf 1'!B10</f>
        <v>Will Achim</v>
      </c>
      <c r="C10" s="68" t="str">
        <f>'Wettkampf 1'!C10</f>
        <v>Spahnharrenstätte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Micksch Heiko</v>
      </c>
      <c r="C11" s="68" t="str">
        <f>'Wettkampf 1'!C11</f>
        <v>Spahnharrenstätte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Meyer Dirk</v>
      </c>
      <c r="C12" s="68" t="str">
        <f>'Wettkampf 1'!C12</f>
        <v>Spahnharrenstätte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Christian Grönheim</v>
      </c>
      <c r="C13" s="68" t="str">
        <f>'Wettkampf 1'!C13</f>
        <v>Spahnharrenstätte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Spahnharrenstätte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Spahnharrenstätte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Hanenkamp Andre</v>
      </c>
      <c r="C16" s="68" t="str">
        <f>'Wettkampf 1'!C16</f>
        <v>Börgerwald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Lüpken Andreas</v>
      </c>
      <c r="C17" s="68" t="str">
        <f>'Wettkampf 1'!C17</f>
        <v>Börgerwald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Sebers Tobias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Sabel Horst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Sievers Jürgen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Schröer Friedhelm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Wendeln Frank</v>
      </c>
      <c r="C22" s="68" t="str">
        <f>'Wettkampf 1'!C22</f>
        <v>Eisten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Hackmann Martin</v>
      </c>
      <c r="C23" s="68" t="str">
        <f>'Wettkampf 1'!C23</f>
        <v>Eisten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Baalmann Günter</v>
      </c>
      <c r="C24" s="68" t="str">
        <f>'Wettkampf 1'!C24</f>
        <v>Eisten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Schomakers Stefan</v>
      </c>
      <c r="C25" s="68" t="str">
        <f>'Wettkampf 1'!C25</f>
        <v>Eisten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Eisten 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Eisten 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Schmitz Alois</v>
      </c>
      <c r="C28" s="68" t="str">
        <f>'Wettkampf 1'!C28</f>
        <v>Neubörger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Fromme Rudi</v>
      </c>
      <c r="C29" s="68" t="str">
        <f>'Wettkampf 1'!C29</f>
        <v>Neubörger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Langen Ludwig</v>
      </c>
      <c r="C30" s="68" t="str">
        <f>'Wettkampf 1'!C30</f>
        <v>Neubörger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Hermes Ludger</v>
      </c>
      <c r="C31" s="68" t="str">
        <f>'Wettkampf 1'!C31</f>
        <v>Neubörger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 xml:space="preserve">Meik Sieger </v>
      </c>
      <c r="C34" s="68" t="str">
        <f>'Wettkampf 1'!C34</f>
        <v>Esterwegen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Dennis Lindemann</v>
      </c>
      <c r="C35" s="68" t="str">
        <f>'Wettkampf 1'!C35</f>
        <v>Esterwegen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Nils Meißner</v>
      </c>
      <c r="C36" s="68" t="str">
        <f>'Wettkampf 1'!C36</f>
        <v>Esterwegen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Rainer Wielenberg</v>
      </c>
      <c r="C37" s="68" t="str">
        <f>'Wettkampf 1'!C37</f>
        <v>Esterwegen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Esterwegen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2021-11-29T10:35:38Z</cp:lastPrinted>
  <dcterms:created xsi:type="dcterms:W3CDTF">2010-11-23T11:44:38Z</dcterms:created>
  <dcterms:modified xsi:type="dcterms:W3CDTF">2021-11-29T10:36:07Z</dcterms:modified>
</cp:coreProperties>
</file>