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Hochgeladen\LGA 2021-2022\"/>
    </mc:Choice>
  </mc:AlternateContent>
  <xr:revisionPtr revIDLastSave="0" documentId="13_ncr:1_{6F38C0CF-D0F6-474C-B2B5-7A9A8D60BD8D}" xr6:coauthVersionLast="36" xr6:coauthVersionMax="36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  <sheet name="Tabelle1" sheetId="22" r:id="rId19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1" i="2" l="1"/>
  <c r="C40" i="2"/>
  <c r="C37" i="2"/>
  <c r="C36" i="2"/>
  <c r="C12" i="2"/>
  <c r="C11" i="2"/>
  <c r="C10" i="2"/>
  <c r="B28" i="18" l="1"/>
  <c r="B23" i="18"/>
  <c r="B29" i="18"/>
  <c r="B32" i="18"/>
  <c r="B2" i="18"/>
  <c r="B33" i="18"/>
  <c r="B36" i="18"/>
  <c r="B35" i="18"/>
  <c r="B27" i="18"/>
  <c r="B3" i="18"/>
  <c r="B8" i="18"/>
  <c r="B12" i="18"/>
  <c r="B26" i="18"/>
  <c r="B13" i="18"/>
  <c r="B16" i="18"/>
  <c r="B5" i="18"/>
  <c r="B4" i="18"/>
  <c r="B18" i="18"/>
  <c r="B6" i="18"/>
  <c r="B22" i="18"/>
  <c r="B14" i="18"/>
  <c r="B24" i="18"/>
  <c r="B9" i="18"/>
  <c r="B7" i="18"/>
  <c r="B25" i="18"/>
  <c r="B21" i="18"/>
  <c r="B15" i="18"/>
  <c r="B37" i="18"/>
  <c r="B20" i="18"/>
  <c r="B34" i="18"/>
  <c r="B30" i="18"/>
  <c r="B10" i="18"/>
  <c r="B19" i="18"/>
  <c r="B17" i="18"/>
  <c r="B31" i="18"/>
  <c r="B11" i="18"/>
  <c r="Q4" i="1"/>
  <c r="P4" i="1"/>
  <c r="O4" i="1"/>
  <c r="N4" i="1"/>
  <c r="M4" i="1"/>
  <c r="L4" i="1"/>
  <c r="C21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/>
  <c r="AB44" i="21"/>
  <c r="AC44" i="21" s="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AC36" i="21" s="1"/>
  <c r="L36" i="21"/>
  <c r="F36" i="21"/>
  <c r="M36" i="21" s="1"/>
  <c r="AB35" i="21"/>
  <c r="AA35" i="21"/>
  <c r="N35" i="21"/>
  <c r="F35" i="21"/>
  <c r="Q35" i="21" s="1"/>
  <c r="AB34" i="21"/>
  <c r="AA34" i="21"/>
  <c r="R34" i="21"/>
  <c r="I34" i="21"/>
  <c r="H34" i="21"/>
  <c r="F34" i="2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B30" i="21"/>
  <c r="AA30" i="21"/>
  <c r="AC30" i="21" s="1"/>
  <c r="F30" i="21"/>
  <c r="AB29" i="21"/>
  <c r="AA29" i="21"/>
  <c r="R29" i="21"/>
  <c r="H29" i="21"/>
  <c r="F29" i="21"/>
  <c r="G29" i="21" s="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A21" i="21"/>
  <c r="AC21" i="21" s="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AC17" i="21" s="1"/>
  <c r="J17" i="21"/>
  <c r="I17" i="21"/>
  <c r="F17" i="21"/>
  <c r="Q17" i="21" s="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L14" i="21"/>
  <c r="H14" i="21"/>
  <c r="F14" i="21"/>
  <c r="G14" i="21" s="1"/>
  <c r="AC13" i="21"/>
  <c r="AB13" i="21"/>
  <c r="AA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Q13" i="21" l="1"/>
  <c r="AC19" i="21"/>
  <c r="AC20" i="21"/>
  <c r="AC42" i="21"/>
  <c r="K13" i="21"/>
  <c r="AC18" i="21"/>
  <c r="AC26" i="21"/>
  <c r="AC37" i="21"/>
  <c r="AC39" i="21"/>
  <c r="Q10" i="21"/>
  <c r="AC11" i="21"/>
  <c r="AC12" i="21"/>
  <c r="M14" i="21"/>
  <c r="AC22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F44" i="20"/>
  <c r="Q44" i="20" s="1"/>
  <c r="AB43" i="20"/>
  <c r="AA43" i="20"/>
  <c r="R43" i="20"/>
  <c r="Q43" i="20"/>
  <c r="P43" i="20"/>
  <c r="O43" i="20"/>
  <c r="N43" i="20"/>
  <c r="M43" i="20"/>
  <c r="L43" i="20"/>
  <c r="J43" i="20"/>
  <c r="I43" i="20"/>
  <c r="H43" i="20"/>
  <c r="G43" i="20"/>
  <c r="F43" i="20"/>
  <c r="K43" i="20" s="1"/>
  <c r="AB42" i="20"/>
  <c r="AA42" i="20"/>
  <c r="R42" i="20"/>
  <c r="P42" i="20"/>
  <c r="O42" i="20"/>
  <c r="N42" i="20"/>
  <c r="M42" i="20"/>
  <c r="L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AB18" i="20"/>
  <c r="AA18" i="20"/>
  <c r="AC18" i="20" s="1"/>
  <c r="R18" i="20"/>
  <c r="Q18" i="20"/>
  <c r="P18" i="20"/>
  <c r="O18" i="20"/>
  <c r="N18" i="20"/>
  <c r="M18" i="20"/>
  <c r="L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I15" i="20" l="1"/>
  <c r="K16" i="20"/>
  <c r="M21" i="20"/>
  <c r="M46" i="20" s="1"/>
  <c r="O27" i="20"/>
  <c r="O46" i="20" s="1"/>
  <c r="O29" i="20"/>
  <c r="Q35" i="20"/>
  <c r="G44" i="20"/>
  <c r="I13" i="20"/>
  <c r="M22" i="20"/>
  <c r="M24" i="20"/>
  <c r="O25" i="20"/>
  <c r="AC30" i="20"/>
  <c r="Q31" i="20"/>
  <c r="Q33" i="20"/>
  <c r="AC36" i="20"/>
  <c r="AC11" i="20"/>
  <c r="K17" i="20"/>
  <c r="O26" i="20"/>
  <c r="AC26" i="20"/>
  <c r="O28" i="20"/>
  <c r="AC35" i="20"/>
  <c r="I38" i="20"/>
  <c r="K18" i="20"/>
  <c r="K42" i="20"/>
  <c r="AC19" i="20"/>
  <c r="AC23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J46" i="20"/>
  <c r="N46" i="20"/>
  <c r="R46" i="20"/>
  <c r="G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4" i="18"/>
  <c r="C3" i="18"/>
  <c r="C36" i="18"/>
  <c r="C4" i="18"/>
  <c r="C30" i="18"/>
  <c r="C14" i="18"/>
  <c r="C16" i="18"/>
  <c r="C27" i="18"/>
  <c r="C12" i="18"/>
  <c r="C31" i="18"/>
  <c r="C29" i="18"/>
  <c r="C35" i="18"/>
  <c r="C2" i="18"/>
  <c r="C7" i="18"/>
  <c r="C19" i="18"/>
  <c r="C33" i="18"/>
  <c r="C32" i="18"/>
  <c r="C18" i="18"/>
  <c r="C20" i="18"/>
  <c r="C10" i="18"/>
  <c r="C25" i="18"/>
  <c r="C28" i="18"/>
  <c r="C9" i="18"/>
  <c r="C17" i="18"/>
  <c r="C5" i="18"/>
  <c r="C13" i="18"/>
  <c r="C8" i="18"/>
  <c r="C6" i="18"/>
  <c r="C34" i="18"/>
  <c r="C26" i="18"/>
  <c r="C37" i="18"/>
  <c r="C23" i="18"/>
  <c r="C11" i="18"/>
  <c r="C22" i="18"/>
  <c r="C1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L17" i="2"/>
  <c r="M17" i="2"/>
  <c r="N17" i="2"/>
  <c r="O17" i="2"/>
  <c r="P17" i="2"/>
  <c r="R17" i="2"/>
  <c r="F18" i="2"/>
  <c r="Q18" i="2" s="1"/>
  <c r="H18" i="2"/>
  <c r="J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K42" i="2" l="1"/>
  <c r="O25" i="2"/>
  <c r="M22" i="2"/>
  <c r="K18" i="2"/>
  <c r="I14" i="2"/>
  <c r="Q31" i="2"/>
  <c r="K17" i="2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S32" i="18" s="1"/>
  <c r="O34" i="17"/>
  <c r="O30" i="17"/>
  <c r="O26" i="17"/>
  <c r="O36" i="17"/>
  <c r="O32" i="17"/>
  <c r="O28" i="17"/>
  <c r="O24" i="17"/>
  <c r="O23" i="17"/>
  <c r="S7" i="18" s="1"/>
  <c r="O19" i="17"/>
  <c r="S30" i="18" s="1"/>
  <c r="O18" i="17"/>
  <c r="S22" i="18" s="1"/>
  <c r="O16" i="17"/>
  <c r="O15" i="17"/>
  <c r="O13" i="17"/>
  <c r="S29" i="18" s="1"/>
  <c r="O12" i="17"/>
  <c r="O11" i="17"/>
  <c r="O10" i="17"/>
  <c r="AA13" i="15"/>
  <c r="AA25" i="9"/>
  <c r="AA36" i="12" l="1"/>
  <c r="AA12" i="12"/>
  <c r="AA11" i="8"/>
  <c r="AA23" i="10"/>
  <c r="S14" i="18"/>
  <c r="S11" i="18"/>
  <c r="S21" i="18"/>
  <c r="S28" i="18"/>
  <c r="S10" i="18"/>
  <c r="S8" i="18"/>
  <c r="S36" i="18"/>
  <c r="S24" i="18"/>
  <c r="S13" i="18"/>
  <c r="AA35" i="16"/>
  <c r="S19" i="18"/>
  <c r="S31" i="18"/>
  <c r="S12" i="18"/>
  <c r="S5" i="18"/>
  <c r="S15" i="18"/>
  <c r="S26" i="18"/>
  <c r="S33" i="18"/>
  <c r="S18" i="18"/>
  <c r="S23" i="18"/>
  <c r="S34" i="18"/>
  <c r="S4" i="18"/>
  <c r="S6" i="18"/>
  <c r="S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7" i="18"/>
  <c r="AA39" i="8"/>
  <c r="AA29" i="9"/>
  <c r="AA35" i="10"/>
  <c r="AA32" i="7"/>
  <c r="AA14" i="7"/>
  <c r="AA27" i="10"/>
  <c r="AA35" i="12"/>
  <c r="AA31" i="16"/>
  <c r="S25" i="18"/>
  <c r="S9" i="18"/>
  <c r="AA20" i="9"/>
  <c r="AA35" i="9"/>
  <c r="S16" i="18"/>
  <c r="S37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16" i="18"/>
  <c r="P29" i="18"/>
  <c r="P19" i="18"/>
  <c r="P18" i="18"/>
  <c r="P28" i="18"/>
  <c r="P13" i="18"/>
  <c r="P26" i="18"/>
  <c r="P4" i="18"/>
  <c r="P27" i="18"/>
  <c r="P35" i="18"/>
  <c r="P21" i="18"/>
  <c r="P20" i="18"/>
  <c r="P9" i="18"/>
  <c r="P8" i="18"/>
  <c r="P37" i="18"/>
  <c r="P3" i="18"/>
  <c r="P14" i="18"/>
  <c r="P31" i="18"/>
  <c r="P7" i="18"/>
  <c r="P32" i="18"/>
  <c r="P25" i="18"/>
  <c r="P5" i="18"/>
  <c r="P34" i="18"/>
  <c r="P30" i="18"/>
  <c r="P10" i="18"/>
  <c r="P12" i="18"/>
  <c r="P17" i="18"/>
  <c r="P2" i="18"/>
  <c r="P6" i="18"/>
  <c r="P33" i="18"/>
  <c r="P15" i="18"/>
  <c r="P24" i="18"/>
  <c r="P23" i="18"/>
  <c r="P11" i="18"/>
  <c r="P22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6" i="18"/>
  <c r="D36" i="18"/>
  <c r="D16" i="18"/>
  <c r="D29" i="18"/>
  <c r="D19" i="18"/>
  <c r="D18" i="18"/>
  <c r="D28" i="18"/>
  <c r="D13" i="18"/>
  <c r="D23" i="18"/>
  <c r="D4" i="18"/>
  <c r="D27" i="18"/>
  <c r="D35" i="18"/>
  <c r="D21" i="18"/>
  <c r="D20" i="18"/>
  <c r="D9" i="18"/>
  <c r="D8" i="18"/>
  <c r="D24" i="18"/>
  <c r="D30" i="18"/>
  <c r="D12" i="18"/>
  <c r="D2" i="18"/>
  <c r="D33" i="18"/>
  <c r="D10" i="18"/>
  <c r="D17" i="18"/>
  <c r="D6" i="18"/>
  <c r="D3" i="18"/>
  <c r="D32" i="18"/>
  <c r="D34" i="18"/>
  <c r="D14" i="18"/>
  <c r="D25" i="18"/>
  <c r="D31" i="18"/>
  <c r="D5" i="18"/>
  <c r="D15" i="18"/>
  <c r="D7" i="18"/>
  <c r="D11" i="18"/>
  <c r="D37" i="18"/>
  <c r="D22" i="18"/>
  <c r="L24" i="18"/>
  <c r="L34" i="18"/>
  <c r="L3" i="18"/>
  <c r="L23" i="18"/>
  <c r="L26" i="18"/>
  <c r="L14" i="18"/>
  <c r="L31" i="18"/>
  <c r="L7" i="18"/>
  <c r="L32" i="18"/>
  <c r="L25" i="18"/>
  <c r="L5" i="18"/>
  <c r="L15" i="18"/>
  <c r="L36" i="18"/>
  <c r="L16" i="18"/>
  <c r="L29" i="18"/>
  <c r="L19" i="18"/>
  <c r="L18" i="18"/>
  <c r="L28" i="18"/>
  <c r="L13" i="18"/>
  <c r="L4" i="18"/>
  <c r="L27" i="18"/>
  <c r="L35" i="18"/>
  <c r="L21" i="18"/>
  <c r="L20" i="18"/>
  <c r="L9" i="18"/>
  <c r="L8" i="18"/>
  <c r="L30" i="18"/>
  <c r="L10" i="18"/>
  <c r="L12" i="18"/>
  <c r="L17" i="18"/>
  <c r="L2" i="18"/>
  <c r="L6" i="18"/>
  <c r="L33" i="18"/>
  <c r="L11" i="18"/>
  <c r="L22" i="18"/>
  <c r="L37" i="18"/>
  <c r="E24" i="18"/>
  <c r="E30" i="18"/>
  <c r="E12" i="18"/>
  <c r="E2" i="18"/>
  <c r="E33" i="18"/>
  <c r="E10" i="18"/>
  <c r="E17" i="18"/>
  <c r="E6" i="18"/>
  <c r="E34" i="18"/>
  <c r="E3" i="18"/>
  <c r="E14" i="18"/>
  <c r="E31" i="18"/>
  <c r="E7" i="18"/>
  <c r="E32" i="18"/>
  <c r="E25" i="18"/>
  <c r="E5" i="18"/>
  <c r="E15" i="18"/>
  <c r="E26" i="18"/>
  <c r="E36" i="18"/>
  <c r="E16" i="18"/>
  <c r="E29" i="18"/>
  <c r="E19" i="18"/>
  <c r="E18" i="18"/>
  <c r="E28" i="18"/>
  <c r="E13" i="18"/>
  <c r="E21" i="18"/>
  <c r="E4" i="18"/>
  <c r="E20" i="18"/>
  <c r="E27" i="18"/>
  <c r="E9" i="18"/>
  <c r="E35" i="18"/>
  <c r="E8" i="18"/>
  <c r="E37" i="18"/>
  <c r="E23" i="18"/>
  <c r="E11" i="18"/>
  <c r="E22" i="18"/>
  <c r="O3" i="18"/>
  <c r="O14" i="18"/>
  <c r="O31" i="18"/>
  <c r="O7" i="18"/>
  <c r="O32" i="18"/>
  <c r="O25" i="18"/>
  <c r="O5" i="18"/>
  <c r="O34" i="18"/>
  <c r="O36" i="18"/>
  <c r="O16" i="18"/>
  <c r="O29" i="18"/>
  <c r="O19" i="18"/>
  <c r="O18" i="18"/>
  <c r="O28" i="18"/>
  <c r="O13" i="18"/>
  <c r="O26" i="18"/>
  <c r="O24" i="18"/>
  <c r="O30" i="18"/>
  <c r="O12" i="18"/>
  <c r="O2" i="18"/>
  <c r="O33" i="18"/>
  <c r="O10" i="18"/>
  <c r="O17" i="18"/>
  <c r="O6" i="18"/>
  <c r="O15" i="18"/>
  <c r="O4" i="18"/>
  <c r="O20" i="18"/>
  <c r="O27" i="18"/>
  <c r="O9" i="18"/>
  <c r="O35" i="18"/>
  <c r="O8" i="18"/>
  <c r="O21" i="18"/>
  <c r="O37" i="18"/>
  <c r="O23" i="18"/>
  <c r="O22" i="18"/>
  <c r="O11" i="18"/>
  <c r="H36" i="18"/>
  <c r="H16" i="18"/>
  <c r="H29" i="18"/>
  <c r="H19" i="18"/>
  <c r="H18" i="18"/>
  <c r="H28" i="18"/>
  <c r="H13" i="18"/>
  <c r="H34" i="18"/>
  <c r="H4" i="18"/>
  <c r="H27" i="18"/>
  <c r="H35" i="18"/>
  <c r="H21" i="18"/>
  <c r="H20" i="18"/>
  <c r="H9" i="18"/>
  <c r="H8" i="18"/>
  <c r="H26" i="18"/>
  <c r="H24" i="18"/>
  <c r="H30" i="18"/>
  <c r="H12" i="18"/>
  <c r="H2" i="18"/>
  <c r="H33" i="18"/>
  <c r="H10" i="18"/>
  <c r="H17" i="18"/>
  <c r="H6" i="18"/>
  <c r="H31" i="18"/>
  <c r="H5" i="18"/>
  <c r="H7" i="18"/>
  <c r="H15" i="18"/>
  <c r="H3" i="18"/>
  <c r="H32" i="18"/>
  <c r="H25" i="18"/>
  <c r="H14" i="18"/>
  <c r="H11" i="18"/>
  <c r="H37" i="18"/>
  <c r="H23" i="18"/>
  <c r="H22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3" i="18"/>
  <c r="F36" i="18"/>
  <c r="F16" i="18"/>
  <c r="F29" i="18"/>
  <c r="F19" i="18"/>
  <c r="F18" i="18"/>
  <c r="F28" i="18"/>
  <c r="F13" i="18"/>
  <c r="F4" i="18"/>
  <c r="F27" i="18"/>
  <c r="F35" i="18"/>
  <c r="F21" i="18"/>
  <c r="F20" i="18"/>
  <c r="F9" i="18"/>
  <c r="F8" i="18"/>
  <c r="F34" i="18"/>
  <c r="F24" i="18"/>
  <c r="F30" i="18"/>
  <c r="F12" i="18"/>
  <c r="F2" i="18"/>
  <c r="F33" i="18"/>
  <c r="F10" i="18"/>
  <c r="F17" i="18"/>
  <c r="F6" i="18"/>
  <c r="F26" i="18"/>
  <c r="F7" i="18"/>
  <c r="F15" i="18"/>
  <c r="F3" i="18"/>
  <c r="F32" i="18"/>
  <c r="F14" i="18"/>
  <c r="F25" i="18"/>
  <c r="F5" i="18"/>
  <c r="F31" i="18"/>
  <c r="F11" i="18"/>
  <c r="F22" i="18"/>
  <c r="F37" i="18"/>
  <c r="G26" i="18"/>
  <c r="G24" i="18"/>
  <c r="G30" i="18"/>
  <c r="G12" i="18"/>
  <c r="G2" i="18"/>
  <c r="G33" i="18"/>
  <c r="G10" i="18"/>
  <c r="G17" i="18"/>
  <c r="G6" i="18"/>
  <c r="G22" i="18"/>
  <c r="G3" i="18"/>
  <c r="G14" i="18"/>
  <c r="G31" i="18"/>
  <c r="G7" i="18"/>
  <c r="G32" i="18"/>
  <c r="G25" i="18"/>
  <c r="G5" i="18"/>
  <c r="G15" i="18"/>
  <c r="G36" i="18"/>
  <c r="G16" i="18"/>
  <c r="G29" i="18"/>
  <c r="G19" i="18"/>
  <c r="G18" i="18"/>
  <c r="G28" i="18"/>
  <c r="G13" i="18"/>
  <c r="G35" i="18"/>
  <c r="G8" i="18"/>
  <c r="G21" i="18"/>
  <c r="G4" i="18"/>
  <c r="G20" i="18"/>
  <c r="G27" i="18"/>
  <c r="G34" i="18"/>
  <c r="G9" i="18"/>
  <c r="G37" i="18"/>
  <c r="G11" i="18"/>
  <c r="G2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4" i="18"/>
  <c r="N36" i="18"/>
  <c r="N16" i="18"/>
  <c r="N29" i="18"/>
  <c r="N19" i="18"/>
  <c r="N18" i="18"/>
  <c r="N28" i="18"/>
  <c r="N13" i="18"/>
  <c r="N26" i="18"/>
  <c r="N4" i="18"/>
  <c r="N27" i="18"/>
  <c r="N35" i="18"/>
  <c r="N21" i="18"/>
  <c r="N20" i="18"/>
  <c r="N9" i="18"/>
  <c r="N8" i="18"/>
  <c r="N3" i="18"/>
  <c r="N14" i="18"/>
  <c r="N31" i="18"/>
  <c r="N7" i="18"/>
  <c r="N32" i="18"/>
  <c r="N25" i="18"/>
  <c r="N5" i="18"/>
  <c r="N15" i="18"/>
  <c r="N24" i="18"/>
  <c r="N33" i="18"/>
  <c r="N30" i="18"/>
  <c r="N10" i="18"/>
  <c r="N12" i="18"/>
  <c r="N17" i="18"/>
  <c r="N2" i="18"/>
  <c r="N6" i="18"/>
  <c r="N37" i="18"/>
  <c r="N11" i="18"/>
  <c r="N22" i="18"/>
  <c r="N23" i="18"/>
  <c r="Q36" i="18"/>
  <c r="Q16" i="18"/>
  <c r="Q29" i="18"/>
  <c r="Q19" i="18"/>
  <c r="Q18" i="18"/>
  <c r="Q28" i="18"/>
  <c r="Q13" i="18"/>
  <c r="Q26" i="18"/>
  <c r="Q4" i="18"/>
  <c r="Q27" i="18"/>
  <c r="Q35" i="18"/>
  <c r="Q21" i="18"/>
  <c r="Q20" i="18"/>
  <c r="Q9" i="18"/>
  <c r="Q8" i="18"/>
  <c r="Q15" i="18"/>
  <c r="Q3" i="18"/>
  <c r="Q14" i="18"/>
  <c r="Q31" i="18"/>
  <c r="Q7" i="18"/>
  <c r="Q32" i="18"/>
  <c r="Q25" i="18"/>
  <c r="Q5" i="18"/>
  <c r="Q34" i="18"/>
  <c r="Q30" i="18"/>
  <c r="Q10" i="18"/>
  <c r="Q12" i="18"/>
  <c r="Q17" i="18"/>
  <c r="Q2" i="18"/>
  <c r="Q6" i="18"/>
  <c r="Q24" i="18"/>
  <c r="Q33" i="18"/>
  <c r="Q37" i="18"/>
  <c r="Q23" i="18"/>
  <c r="Q11" i="18"/>
  <c r="Q22" i="18"/>
  <c r="M24" i="18"/>
  <c r="M30" i="18"/>
  <c r="M12" i="18"/>
  <c r="M2" i="18"/>
  <c r="M33" i="18"/>
  <c r="M10" i="18"/>
  <c r="M17" i="18"/>
  <c r="M6" i="18"/>
  <c r="M15" i="18"/>
  <c r="M3" i="18"/>
  <c r="M14" i="18"/>
  <c r="M31" i="18"/>
  <c r="M7" i="18"/>
  <c r="M32" i="18"/>
  <c r="M25" i="18"/>
  <c r="M5" i="18"/>
  <c r="M34" i="18"/>
  <c r="M4" i="18"/>
  <c r="M27" i="18"/>
  <c r="M35" i="18"/>
  <c r="M21" i="18"/>
  <c r="M20" i="18"/>
  <c r="M9" i="18"/>
  <c r="M8" i="18"/>
  <c r="M37" i="18"/>
  <c r="M36" i="18"/>
  <c r="M18" i="18"/>
  <c r="M16" i="18"/>
  <c r="M28" i="18"/>
  <c r="M29" i="18"/>
  <c r="M13" i="18"/>
  <c r="M19" i="18"/>
  <c r="M26" i="18"/>
  <c r="M23" i="18"/>
  <c r="M11" i="18"/>
  <c r="M22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27" i="18" l="1"/>
  <c r="W8" i="18"/>
  <c r="K8" i="18"/>
  <c r="W20" i="18"/>
  <c r="K20" i="18"/>
  <c r="W16" i="18"/>
  <c r="K16" i="18"/>
  <c r="W5" i="18"/>
  <c r="K5" i="18"/>
  <c r="W6" i="18"/>
  <c r="K6" i="18"/>
  <c r="W2" i="18"/>
  <c r="K2" i="18"/>
  <c r="W11" i="18"/>
  <c r="K11" i="18"/>
  <c r="W35" i="18"/>
  <c r="K35" i="18"/>
  <c r="W4" i="18"/>
  <c r="K4" i="18"/>
  <c r="W18" i="18"/>
  <c r="K18" i="18"/>
  <c r="W36" i="18"/>
  <c r="K36" i="18"/>
  <c r="W25" i="18"/>
  <c r="K25" i="18"/>
  <c r="K14" i="18"/>
  <c r="W14" i="18"/>
  <c r="W17" i="18"/>
  <c r="K17" i="18"/>
  <c r="W12" i="18"/>
  <c r="K12" i="18"/>
  <c r="W23" i="18"/>
  <c r="K23" i="18"/>
  <c r="W9" i="18"/>
  <c r="K9" i="18"/>
  <c r="W21" i="18"/>
  <c r="K21" i="18"/>
  <c r="W19" i="18"/>
  <c r="K19" i="18"/>
  <c r="W26" i="18"/>
  <c r="K26" i="18"/>
  <c r="W32" i="18"/>
  <c r="K32" i="18"/>
  <c r="W3" i="18"/>
  <c r="K3" i="18"/>
  <c r="W10" i="18"/>
  <c r="K10" i="18"/>
  <c r="W30" i="18"/>
  <c r="K30" i="18"/>
  <c r="W22" i="18"/>
  <c r="K22" i="18"/>
  <c r="W28" i="18"/>
  <c r="K28" i="18"/>
  <c r="W31" i="18"/>
  <c r="K31" i="18"/>
  <c r="K37" i="18"/>
  <c r="W37" i="18"/>
  <c r="K27" i="18"/>
  <c r="W27" i="18"/>
  <c r="W13" i="18"/>
  <c r="K13" i="18"/>
  <c r="W29" i="18"/>
  <c r="K29" i="18"/>
  <c r="W15" i="18"/>
  <c r="K15" i="18"/>
  <c r="W7" i="18"/>
  <c r="K7" i="18"/>
  <c r="K34" i="18"/>
  <c r="W34" i="18"/>
  <c r="W33" i="18"/>
  <c r="K33" i="18"/>
  <c r="W24" i="18"/>
  <c r="K24" i="18"/>
  <c r="C5" i="19"/>
  <c r="C2" i="19"/>
  <c r="C6" i="19"/>
  <c r="L43" i="1"/>
  <c r="C4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7" i="18"/>
  <c r="R37" i="18" s="1"/>
  <c r="T6" i="18"/>
  <c r="R6" i="18" s="1"/>
  <c r="T23" i="18"/>
  <c r="R23" i="18" s="1"/>
  <c r="O46" i="13"/>
  <c r="D6" i="13" s="1"/>
  <c r="R46" i="9"/>
  <c r="E7" i="9" s="1"/>
  <c r="J46" i="10"/>
  <c r="E3" i="10" s="1"/>
  <c r="N46" i="12"/>
  <c r="E5" i="12" s="1"/>
  <c r="T22" i="18"/>
  <c r="R22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11" i="18"/>
  <c r="R11" i="18" s="1"/>
  <c r="T34" i="18"/>
  <c r="R34" i="18" s="1"/>
  <c r="L47" i="1"/>
  <c r="N46" i="9"/>
  <c r="E5" i="9" s="1"/>
  <c r="T26" i="18"/>
  <c r="R26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7" i="18"/>
  <c r="G26" i="1"/>
  <c r="G24" i="1"/>
  <c r="M32" i="1"/>
  <c r="O20" i="1"/>
  <c r="E38" i="1"/>
  <c r="E32" i="1"/>
  <c r="H17" i="1"/>
  <c r="O35" i="1"/>
  <c r="H26" i="1"/>
  <c r="E17" i="1"/>
  <c r="C3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5" i="18"/>
  <c r="R25" i="18" s="1"/>
  <c r="T4" i="18"/>
  <c r="R4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24" i="18"/>
  <c r="R24" i="18" s="1"/>
  <c r="T35" i="18"/>
  <c r="T8" i="18"/>
  <c r="R8" i="18" s="1"/>
  <c r="G27" i="1"/>
  <c r="L22" i="1"/>
  <c r="T36" i="18"/>
  <c r="R36" i="18" s="1"/>
  <c r="T32" i="18"/>
  <c r="R32" i="18" s="1"/>
  <c r="T12" i="18"/>
  <c r="R12" i="18" s="1"/>
  <c r="T13" i="18"/>
  <c r="R13" i="18" s="1"/>
  <c r="T33" i="18"/>
  <c r="R33" i="18" s="1"/>
  <c r="T20" i="18"/>
  <c r="T29" i="18"/>
  <c r="R29" i="18" s="1"/>
  <c r="T5" i="18"/>
  <c r="R5" i="18" s="1"/>
  <c r="T7" i="18"/>
  <c r="R7" i="18" s="1"/>
  <c r="T3" i="18"/>
  <c r="R3" i="18" s="1"/>
  <c r="T19" i="18"/>
  <c r="L40" i="1"/>
  <c r="L25" i="1"/>
  <c r="T31" i="18"/>
  <c r="R31" i="18" s="1"/>
  <c r="T10" i="18"/>
  <c r="R10" i="18" s="1"/>
  <c r="L46" i="1"/>
  <c r="T21" i="18"/>
  <c r="M22" i="1"/>
  <c r="I29" i="1"/>
  <c r="T15" i="18"/>
  <c r="T28" i="18"/>
  <c r="R28" i="18" s="1"/>
  <c r="T2" i="18"/>
  <c r="L44" i="1"/>
  <c r="T16" i="18"/>
  <c r="T18" i="18"/>
  <c r="R18" i="18" s="1"/>
  <c r="T14" i="18"/>
  <c r="T30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9" i="18"/>
  <c r="E4" i="19" l="1"/>
  <c r="E7" i="19"/>
  <c r="E5" i="19"/>
  <c r="E3" i="19"/>
  <c r="E6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9" i="18"/>
  <c r="R19" i="18"/>
  <c r="R21" i="18"/>
  <c r="R47" i="1" s="1"/>
  <c r="R30" i="18"/>
  <c r="R50" i="1" s="1"/>
  <c r="R16" i="18"/>
  <c r="D8" i="1"/>
  <c r="D9" i="1"/>
  <c r="D6" i="1"/>
  <c r="F5" i="19"/>
  <c r="G5" i="17"/>
  <c r="F3" i="17"/>
  <c r="K5" i="19"/>
  <c r="I3" i="17"/>
  <c r="D4" i="17"/>
  <c r="E4" i="17"/>
  <c r="F6" i="19"/>
  <c r="D7" i="17"/>
  <c r="D6" i="17"/>
  <c r="E2" i="17"/>
  <c r="F2" i="19"/>
  <c r="I7" i="17"/>
  <c r="K7" i="19"/>
  <c r="L7" i="17"/>
  <c r="N7" i="19"/>
  <c r="F4" i="19"/>
  <c r="E5" i="17"/>
  <c r="L6" i="17"/>
  <c r="N3" i="19"/>
  <c r="D2" i="17"/>
  <c r="H7" i="19"/>
  <c r="G7" i="17"/>
  <c r="I5" i="17"/>
  <c r="K4" i="19"/>
  <c r="K6" i="19"/>
  <c r="I4" i="17"/>
  <c r="L3" i="17"/>
  <c r="N5" i="19"/>
  <c r="K2" i="19"/>
  <c r="I2" i="17"/>
  <c r="D11" i="1"/>
  <c r="G3" i="17"/>
  <c r="H5" i="19"/>
  <c r="I6" i="17"/>
  <c r="K3" i="19"/>
  <c r="N4" i="19"/>
  <c r="L5" i="17"/>
  <c r="N2" i="19"/>
  <c r="L2" i="17"/>
  <c r="D5" i="17"/>
  <c r="G4" i="17"/>
  <c r="H6" i="19"/>
  <c r="D10" i="1"/>
  <c r="H3" i="19"/>
  <c r="G6" i="17"/>
  <c r="E7" i="17"/>
  <c r="F7" i="19"/>
  <c r="G2" i="17"/>
  <c r="H2" i="19"/>
  <c r="F3" i="19"/>
  <c r="E6" i="17"/>
  <c r="N6" i="19"/>
  <c r="L4" i="17"/>
  <c r="D3" i="17"/>
  <c r="M4" i="17"/>
  <c r="O6" i="19"/>
  <c r="M6" i="17"/>
  <c r="O3" i="19"/>
  <c r="O4" i="19"/>
  <c r="M5" i="17"/>
  <c r="M3" i="17"/>
  <c r="O5" i="19"/>
  <c r="M2" i="17"/>
  <c r="O2" i="19"/>
  <c r="M7" i="17"/>
  <c r="O7" i="19"/>
  <c r="P7" i="19"/>
  <c r="N7" i="17"/>
  <c r="P4" i="19"/>
  <c r="N5" i="17"/>
  <c r="P6" i="19"/>
  <c r="N4" i="17"/>
  <c r="N2" i="17"/>
  <c r="P2" i="19"/>
  <c r="N6" i="17"/>
  <c r="P3" i="19"/>
  <c r="P5" i="19"/>
  <c r="N3" i="17"/>
  <c r="M3" i="19"/>
  <c r="K6" i="17"/>
  <c r="M4" i="19"/>
  <c r="K5" i="17"/>
  <c r="M5" i="19"/>
  <c r="K3" i="17"/>
  <c r="M2" i="19"/>
  <c r="K2" i="17"/>
  <c r="M7" i="19"/>
  <c r="K7" i="17"/>
  <c r="M6" i="19"/>
  <c r="K4" i="17"/>
  <c r="J5" i="17"/>
  <c r="L4" i="19"/>
  <c r="J2" i="17"/>
  <c r="L2" i="19"/>
  <c r="J3" i="17"/>
  <c r="L5" i="19"/>
  <c r="L3" i="19"/>
  <c r="J6" i="17"/>
  <c r="J7" i="17"/>
  <c r="L7" i="19"/>
  <c r="J4" i="17"/>
  <c r="L6" i="19"/>
  <c r="R15" i="18"/>
  <c r="G7" i="19"/>
  <c r="F7" i="17"/>
  <c r="G4" i="19"/>
  <c r="F5" i="17"/>
  <c r="F2" i="17"/>
  <c r="G2" i="19"/>
  <c r="F4" i="17"/>
  <c r="G6" i="19"/>
  <c r="G3" i="19"/>
  <c r="F6" i="17"/>
  <c r="C6" i="17"/>
  <c r="C5" i="17"/>
  <c r="D2" i="6"/>
  <c r="D4" i="6"/>
  <c r="D3" i="6"/>
  <c r="H38" i="17"/>
  <c r="H34" i="17"/>
  <c r="H9" i="17"/>
  <c r="J27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D4" i="19"/>
  <c r="T4" i="19" s="1"/>
  <c r="F7" i="1"/>
  <c r="U36" i="1"/>
  <c r="J34" i="18"/>
  <c r="I34" i="18" s="1"/>
  <c r="J16" i="18"/>
  <c r="I16" i="18" s="1"/>
  <c r="J13" i="18"/>
  <c r="I13" i="18" s="1"/>
  <c r="J28" i="18"/>
  <c r="I28" i="18" s="1"/>
  <c r="D3" i="19"/>
  <c r="J3" i="19" s="1"/>
  <c r="K54" i="1"/>
  <c r="S54" i="1"/>
  <c r="J17" i="18"/>
  <c r="I17" i="18" s="1"/>
  <c r="J20" i="18"/>
  <c r="I20" i="18" s="1"/>
  <c r="J15" i="18"/>
  <c r="I15" i="18" s="1"/>
  <c r="J23" i="18"/>
  <c r="I23" i="18" s="1"/>
  <c r="D7" i="19"/>
  <c r="T7" i="19" s="1"/>
  <c r="J6" i="18"/>
  <c r="I6" i="18" s="1"/>
  <c r="U25" i="1"/>
  <c r="U47" i="1"/>
  <c r="J37" i="18"/>
  <c r="I37" i="18" s="1"/>
  <c r="J21" i="18"/>
  <c r="I21" i="18" s="1"/>
  <c r="J14" i="18"/>
  <c r="I14" i="18" s="1"/>
  <c r="J33" i="18"/>
  <c r="I33" i="18" s="1"/>
  <c r="J7" i="18"/>
  <c r="I7" i="18" s="1"/>
  <c r="J22" i="18"/>
  <c r="I22" i="18" s="1"/>
  <c r="J18" i="18"/>
  <c r="I18" i="18" s="1"/>
  <c r="J35" i="18"/>
  <c r="I35" i="18" s="1"/>
  <c r="J2" i="18"/>
  <c r="I2" i="18" s="1"/>
  <c r="J29" i="18"/>
  <c r="I29" i="18" s="1"/>
  <c r="J36" i="18"/>
  <c r="I36" i="18" s="1"/>
  <c r="J26" i="18"/>
  <c r="I26" i="18" s="1"/>
  <c r="J11" i="18"/>
  <c r="I11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25" i="18"/>
  <c r="I25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24" i="18"/>
  <c r="I24" i="18" s="1"/>
  <c r="J4" i="18"/>
  <c r="I4" i="18" s="1"/>
  <c r="J8" i="18"/>
  <c r="I8" i="18" s="1"/>
  <c r="J9" i="18"/>
  <c r="I9" i="18" s="1"/>
  <c r="J12" i="18"/>
  <c r="I12" i="18" s="1"/>
  <c r="J19" i="18"/>
  <c r="I19" i="18" s="1"/>
  <c r="J5" i="18"/>
  <c r="I5" i="18" s="1"/>
  <c r="R51" i="1"/>
  <c r="J10" i="18"/>
  <c r="I10" i="18" s="1"/>
  <c r="I27" i="18"/>
  <c r="J3" i="18"/>
  <c r="I3" i="18" s="1"/>
  <c r="J31" i="18"/>
  <c r="I31" i="18" s="1"/>
  <c r="J30" i="18"/>
  <c r="I30" i="18" s="1"/>
  <c r="J32" i="18"/>
  <c r="I32" i="18" s="1"/>
  <c r="P11" i="1"/>
  <c r="G11" i="1"/>
  <c r="C3" i="17"/>
  <c r="H3" i="17" s="1"/>
  <c r="D5" i="19"/>
  <c r="C4" i="17"/>
  <c r="H4" i="17" s="1"/>
  <c r="D6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6" i="19"/>
  <c r="H7" i="1"/>
  <c r="H8" i="1"/>
  <c r="M7" i="1"/>
  <c r="O7" i="17"/>
  <c r="R5" i="19"/>
  <c r="O6" i="17"/>
  <c r="N10" i="1"/>
  <c r="N6" i="1"/>
  <c r="N7" i="1"/>
  <c r="R7" i="19"/>
  <c r="R3" i="19"/>
  <c r="R4" i="19"/>
  <c r="R2" i="19"/>
  <c r="H9" i="1"/>
  <c r="H10" i="1"/>
  <c r="J4" i="19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27" i="18" l="1"/>
  <c r="R27" i="18" s="1"/>
  <c r="S2" i="18"/>
  <c r="R2" i="18" s="1"/>
  <c r="V37" i="1"/>
  <c r="V36" i="1"/>
  <c r="T3" i="19"/>
  <c r="V28" i="18"/>
  <c r="U28" i="18" s="1"/>
  <c r="V23" i="18"/>
  <c r="U23" i="18" s="1"/>
  <c r="V32" i="18"/>
  <c r="U32" i="18" s="1"/>
  <c r="J7" i="19"/>
  <c r="I7" i="19" s="1"/>
  <c r="V29" i="1"/>
  <c r="V22" i="18"/>
  <c r="U22" i="18" s="1"/>
  <c r="V34" i="18"/>
  <c r="U34" i="18" s="1"/>
  <c r="V21" i="18"/>
  <c r="U21" i="18" s="1"/>
  <c r="V40" i="1"/>
  <c r="V26" i="1"/>
  <c r="V48" i="1"/>
  <c r="S35" i="18"/>
  <c r="R35" i="18" s="1"/>
  <c r="R29" i="1" s="1"/>
  <c r="S20" i="18"/>
  <c r="R20" i="18" s="1"/>
  <c r="O45" i="17"/>
  <c r="V12" i="18"/>
  <c r="U12" i="18" s="1"/>
  <c r="V47" i="1"/>
  <c r="V10" i="18"/>
  <c r="U10" i="18" s="1"/>
  <c r="V33" i="18"/>
  <c r="U33" i="18" s="1"/>
  <c r="V29" i="18"/>
  <c r="U29" i="18" s="1"/>
  <c r="V15" i="18"/>
  <c r="U15" i="18" s="1"/>
  <c r="V6" i="18"/>
  <c r="U6" i="18" s="1"/>
  <c r="V46" i="1"/>
  <c r="V36" i="18"/>
  <c r="U36" i="18" s="1"/>
  <c r="V26" i="18"/>
  <c r="U26" i="18" s="1"/>
  <c r="V7" i="18"/>
  <c r="U7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4" i="18"/>
  <c r="U24" i="18" s="1"/>
  <c r="V4" i="18"/>
  <c r="U4" i="18" s="1"/>
  <c r="V13" i="18"/>
  <c r="U13" i="18" s="1"/>
  <c r="V8" i="18"/>
  <c r="U8" i="18" s="1"/>
  <c r="V19" i="18"/>
  <c r="U19" i="18" s="1"/>
  <c r="V5" i="18"/>
  <c r="U5" i="18" s="1"/>
  <c r="J23" i="1"/>
  <c r="V31" i="18"/>
  <c r="U31" i="18" s="1"/>
  <c r="V3" i="18"/>
  <c r="U3" i="18" s="1"/>
  <c r="V25" i="18"/>
  <c r="U25" i="18" s="1"/>
  <c r="V9" i="18"/>
  <c r="U9" i="18" s="1"/>
  <c r="V16" i="18"/>
  <c r="U16" i="18" s="1"/>
  <c r="V37" i="18"/>
  <c r="U37" i="18" s="1"/>
  <c r="V17" i="18"/>
  <c r="U17" i="18" s="1"/>
  <c r="V18" i="18"/>
  <c r="U18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7" i="18"/>
  <c r="R33" i="1" s="1"/>
  <c r="R14" i="18"/>
  <c r="R38" i="1" s="1"/>
  <c r="J18" i="1"/>
  <c r="J43" i="1"/>
  <c r="R41" i="1"/>
  <c r="J32" i="1"/>
  <c r="J25" i="1"/>
  <c r="J17" i="1"/>
  <c r="E10" i="1"/>
  <c r="K10" i="1" s="1"/>
  <c r="E11" i="1"/>
  <c r="K11" i="1" s="1"/>
  <c r="Q6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4" i="19" s="1"/>
  <c r="P7" i="17"/>
  <c r="S7" i="19" s="1"/>
  <c r="P3" i="17"/>
  <c r="M13" i="1"/>
  <c r="Q4" i="19"/>
  <c r="H13" i="1"/>
  <c r="I3" i="19"/>
  <c r="N13" i="1"/>
  <c r="Q2" i="19"/>
  <c r="Q7" i="19"/>
  <c r="E6" i="1"/>
  <c r="K6" i="1" s="1"/>
  <c r="J6" i="19"/>
  <c r="T6" i="19"/>
  <c r="E7" i="1"/>
  <c r="K7" i="1" s="1"/>
  <c r="T5" i="19"/>
  <c r="E8" i="1"/>
  <c r="K8" i="1" s="1"/>
  <c r="J5" i="19"/>
  <c r="J2" i="19"/>
  <c r="T2" i="19"/>
  <c r="I4" i="19"/>
  <c r="P9" i="17"/>
  <c r="V35" i="18" s="1"/>
  <c r="U35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V2" i="18" l="1"/>
  <c r="U2" i="18" s="1"/>
  <c r="V27" i="18"/>
  <c r="U27" i="18" s="1"/>
  <c r="T47" i="1" s="1"/>
  <c r="S3" i="19"/>
  <c r="V14" i="18"/>
  <c r="U14" i="18" s="1"/>
  <c r="V30" i="18"/>
  <c r="U30" i="18" s="1"/>
  <c r="T48" i="1" s="1"/>
  <c r="J54" i="1"/>
  <c r="V11" i="18"/>
  <c r="U11" i="18" s="1"/>
  <c r="T43" i="1" s="1"/>
  <c r="U9" i="1"/>
  <c r="V20" i="18"/>
  <c r="U20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6" i="19"/>
  <c r="R11" i="1"/>
  <c r="T36" i="1"/>
  <c r="R7" i="1"/>
  <c r="S13" i="1"/>
  <c r="S2" i="19"/>
  <c r="S5" i="19"/>
  <c r="I5" i="19"/>
  <c r="I6" i="19"/>
  <c r="I2" i="19"/>
  <c r="E13" i="1"/>
  <c r="R8" i="1"/>
  <c r="T21" i="1" l="1"/>
  <c r="T32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<sst xmlns="http://schemas.openxmlformats.org/spreadsheetml/2006/main" count="658" uniqueCount="123">
  <si>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</si>
  <si>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</si>
  <si>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</si>
  <si>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</si>
  <si>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</si>
  <si>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</si>
  <si>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</si>
  <si>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</si>
  <si>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</si>
  <si>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</si>
  <si>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</si>
  <si>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</si>
  <si>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</si>
  <si>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</si>
  <si>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</si>
  <si>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</si>
  <si>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</si>
  <si>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</si>
  <si>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</si>
  <si>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</si>
  <si>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</si>
  <si>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</si>
  <si>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</si>
  <si>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</si>
  <si>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</si>
  <si>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</si>
  <si>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</si>
  <si>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</si>
  <si>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</si>
  <si>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</si>
  <si>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</si>
  <si>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</si>
  <si>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</si>
  <si>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</si>
  <si>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</si>
  <si>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</si>
  <si>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</si>
  <si>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</si>
  <si>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</si>
  <si>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</si>
  <si>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</si>
  <si>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</si>
  <si>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</si>
  <si>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</si>
  <si>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</si>
  <si>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</si>
  <si>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</si>
  <si>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</si>
  <si>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</si>
  <si>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</si>
  <si>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</si>
  <si>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</si>
  <si>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</si>
  <si>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</si>
  <si>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</si>
  <si>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 xml:space="preserve">   </t>
  </si>
  <si>
    <t>Verein / Gruppe</t>
  </si>
  <si>
    <t>Geburtsdatum</t>
  </si>
  <si>
    <t>Schütze 27</t>
  </si>
  <si>
    <t>Schütze 28</t>
  </si>
  <si>
    <t>Schütze 30</t>
  </si>
  <si>
    <t>Schütze 31</t>
  </si>
  <si>
    <t>Schütze 32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</si>
  <si>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</si>
  <si>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</si>
  <si>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</si>
  <si>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</si>
  <si>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</si>
  <si>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</si>
  <si>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</si>
  <si>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</si>
  <si>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</si>
  <si>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</si>
  <si>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12.09.</t>
  </si>
  <si>
    <t>26.09.</t>
  </si>
  <si>
    <t>24.10.</t>
  </si>
  <si>
    <t>14.11.</t>
  </si>
  <si>
    <t>28.11.</t>
  </si>
  <si>
    <t>12.12.</t>
  </si>
  <si>
    <t>Corona</t>
  </si>
  <si>
    <t>Börgermoor I</t>
  </si>
  <si>
    <t>Lahn II</t>
  </si>
  <si>
    <t>Neubörger I</t>
  </si>
  <si>
    <t>Lorup IV</t>
  </si>
  <si>
    <t>Ostenwalde II</t>
  </si>
  <si>
    <t>Werlte III</t>
  </si>
  <si>
    <t>Stefan Kohnen</t>
  </si>
  <si>
    <t>Werner Dobelmann</t>
  </si>
  <si>
    <t>Bernd Segbers</t>
  </si>
  <si>
    <t>Ralf Robben-Schlagge</t>
  </si>
  <si>
    <t>Udo Thyen</t>
  </si>
  <si>
    <t>Markus Thien</t>
  </si>
  <si>
    <t>Anton Hunfeld</t>
  </si>
  <si>
    <t>Klaus Antons</t>
  </si>
  <si>
    <t>Norbert Runde</t>
  </si>
  <si>
    <t>Willi Schnieders</t>
  </si>
  <si>
    <t>Franz-Josef Luttmann</t>
  </si>
  <si>
    <t>Helmut Albers</t>
  </si>
  <si>
    <t>Thomas Pölking</t>
  </si>
  <si>
    <t>Gerd Klawitter</t>
  </si>
  <si>
    <t>Willi Gerdes</t>
  </si>
  <si>
    <t>Markus Jansen</t>
  </si>
  <si>
    <t>Patrick Will</t>
  </si>
  <si>
    <t>Phillip Schmidt</t>
  </si>
  <si>
    <t>Phillip Niemöller</t>
  </si>
  <si>
    <t>Mathias Brinkmann</t>
  </si>
  <si>
    <t>Andreas Thoben</t>
  </si>
  <si>
    <t>Norbert Grünloh</t>
  </si>
  <si>
    <t>Bernd Thien</t>
  </si>
  <si>
    <t>Hermann Krone</t>
  </si>
  <si>
    <t>Thomas Niermann</t>
  </si>
  <si>
    <t>Joachim Niermann</t>
  </si>
  <si>
    <t>Börgermoor</t>
  </si>
  <si>
    <t>Neubörger</t>
  </si>
  <si>
    <t>Ostenwalde</t>
  </si>
  <si>
    <t>04966-969062</t>
  </si>
  <si>
    <t>01637181914</t>
  </si>
  <si>
    <t>Banedt Olaf</t>
  </si>
  <si>
    <t>Voss Helmut</t>
  </si>
  <si>
    <t>Grossamm Martin</t>
  </si>
  <si>
    <t>Freitag Michael</t>
  </si>
  <si>
    <t>Philipp Schmidt</t>
  </si>
  <si>
    <t>303,7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</si>
</sst>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4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7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71" t="s">
        <v>30</v>
      </c>
      <c r="L1" s="171"/>
      <c r="M1" s="170" t="s">
        <v>19</v>
      </c>
      <c r="N1" s="170"/>
      <c r="O1" s="170"/>
      <c r="P1" s="169" t="s">
        <v>18</v>
      </c>
      <c r="Q1" s="16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37</v>
      </c>
      <c r="D3" s="125" t="s">
        <v>73</v>
      </c>
      <c r="E3" s="125" t="s">
        <v>74</v>
      </c>
      <c r="F3" s="125" t="s">
        <v>75</v>
      </c>
      <c r="G3" s="125" t="s">
        <v>76</v>
      </c>
      <c r="H3" s="125" t="s">
        <v>77</v>
      </c>
      <c r="I3" s="125" t="s">
        <v>78</v>
      </c>
      <c r="J3" s="172" t="s">
        <v>1</v>
      </c>
      <c r="K3" s="172"/>
      <c r="L3" s="125"/>
      <c r="M3" s="125"/>
      <c r="N3" s="125"/>
      <c r="O3" s="125"/>
      <c r="P3" s="125"/>
      <c r="Q3" s="125"/>
      <c r="R3" s="173" t="s">
        <v>3</v>
      </c>
      <c r="S3" s="173"/>
      <c r="T3" s="173" t="s">
        <v>5</v>
      </c>
      <c r="U3" s="173"/>
    </row>
    <row r="4" spans="1:22" s="28" customFormat="1" ht="34.5" customHeight="1" x14ac:dyDescent="0.3">
      <c r="A4" s="30" t="s">
        <v>2</v>
      </c>
      <c r="B4" s="174" t="s">
        <v>56</v>
      </c>
      <c r="C4" s="175"/>
      <c r="D4" s="31" t="s">
        <v>112</v>
      </c>
      <c r="E4" s="31" t="s">
        <v>9</v>
      </c>
      <c r="F4" s="31" t="s">
        <v>113</v>
      </c>
      <c r="G4" s="31" t="s">
        <v>10</v>
      </c>
      <c r="H4" s="31" t="s">
        <v>114</v>
      </c>
      <c r="I4" s="31" t="s">
        <v>72</v>
      </c>
      <c r="J4" s="30" t="s">
        <v>0</v>
      </c>
      <c r="K4" s="32" t="s">
        <v>4</v>
      </c>
      <c r="L4" s="127" t="str">
        <f t="shared" ref="L4:Q4" si="0">D4</f>
        <v>Börgermoor</v>
      </c>
      <c r="M4" s="127" t="str">
        <f t="shared" si="0"/>
        <v>Lahn</v>
      </c>
      <c r="N4" s="127" t="str">
        <f t="shared" si="0"/>
        <v>Neubörger</v>
      </c>
      <c r="O4" s="127" t="str">
        <f t="shared" si="0"/>
        <v>Lorup</v>
      </c>
      <c r="P4" s="127" t="str">
        <f t="shared" si="0"/>
        <v>Ostenwalde</v>
      </c>
      <c r="Q4" s="127" t="str">
        <f t="shared" si="0"/>
        <v>Werlte</v>
      </c>
      <c r="R4" s="33" t="s">
        <v>0</v>
      </c>
      <c r="S4" s="30" t="s">
        <v>4</v>
      </c>
      <c r="T4" s="32" t="s">
        <v>0</v>
      </c>
      <c r="U4" s="113" t="s">
        <v>6</v>
      </c>
      <c r="V4" s="167" t="s">
        <v>49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7"/>
    </row>
    <row r="6" spans="1:22" ht="20.25" customHeight="1" x14ac:dyDescent="0.3">
      <c r="A6" s="36">
        <v>1</v>
      </c>
      <c r="B6" s="176" t="str">
        <f>'Übersicht Gruppen'!B2</f>
        <v>Lorup IV</v>
      </c>
      <c r="C6" s="177"/>
      <c r="D6" s="37">
        <f>'Übersicht Gruppen'!C2</f>
        <v>0</v>
      </c>
      <c r="E6" s="37">
        <f>'Übersicht Gruppen'!D2</f>
        <v>0</v>
      </c>
      <c r="F6" s="37">
        <f>'Übersicht Gruppen'!E2</f>
        <v>940.30000000000007</v>
      </c>
      <c r="G6" s="37">
        <f>'Übersicht Gruppen'!F2</f>
        <v>939.59999999999991</v>
      </c>
      <c r="H6" s="37">
        <f>'Übersicht Gruppen'!G2</f>
        <v>938</v>
      </c>
      <c r="I6" s="37">
        <f>'Übersicht Gruppen'!H2</f>
        <v>0</v>
      </c>
      <c r="J6" s="38">
        <f>'Übersicht Gruppen'!I2</f>
        <v>939.30000000000007</v>
      </c>
      <c r="K6" s="39">
        <f t="shared" ref="K6:K11" si="1">SUM(D6:I6)</f>
        <v>2817.9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939.30000000000007</v>
      </c>
      <c r="U6" s="39">
        <f>SUM(S6+K6)</f>
        <v>2817.9</v>
      </c>
      <c r="V6" s="168"/>
    </row>
    <row r="7" spans="1:22" ht="20.25" customHeight="1" x14ac:dyDescent="0.3">
      <c r="A7" s="40">
        <v>2</v>
      </c>
      <c r="B7" s="178" t="str">
        <f>'Übersicht Gruppen'!B3</f>
        <v>Börgermoor I</v>
      </c>
      <c r="C7" s="179"/>
      <c r="D7" s="41">
        <f>'Übersicht Gruppen'!C3</f>
        <v>0</v>
      </c>
      <c r="E7" s="41">
        <f>'Übersicht Gruppen'!D3</f>
        <v>0</v>
      </c>
      <c r="F7" s="41">
        <f>'Übersicht Gruppen'!E3</f>
        <v>939.19999999999993</v>
      </c>
      <c r="G7" s="41">
        <f>'Übersicht Gruppen'!F3</f>
        <v>936.3</v>
      </c>
      <c r="H7" s="41">
        <f>'Übersicht Gruppen'!G3</f>
        <v>940.40000000000009</v>
      </c>
      <c r="I7" s="41">
        <f>'Übersicht Gruppen'!H3</f>
        <v>0</v>
      </c>
      <c r="J7" s="42">
        <f>'Übersicht Gruppen'!I3</f>
        <v>938.63333333333333</v>
      </c>
      <c r="K7" s="43">
        <f t="shared" si="1"/>
        <v>2815.9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938.63333333333333</v>
      </c>
      <c r="U7" s="43">
        <f t="shared" ref="U7:U11" si="3">SUM(S7+K7)</f>
        <v>2815.9</v>
      </c>
      <c r="V7" s="88">
        <f>(U6-U7)*-1</f>
        <v>-2</v>
      </c>
    </row>
    <row r="8" spans="1:22" ht="20.25" customHeight="1" x14ac:dyDescent="0.3">
      <c r="A8" s="44">
        <v>3</v>
      </c>
      <c r="B8" s="176" t="str">
        <f>'Übersicht Gruppen'!B4</f>
        <v>Ostenwalde II</v>
      </c>
      <c r="C8" s="177"/>
      <c r="D8" s="37">
        <f>'Übersicht Gruppen'!C4</f>
        <v>0</v>
      </c>
      <c r="E8" s="37">
        <f>'Übersicht Gruppen'!D4</f>
        <v>0</v>
      </c>
      <c r="F8" s="37">
        <f>'Übersicht Gruppen'!E4</f>
        <v>942.4</v>
      </c>
      <c r="G8" s="37">
        <f>'Übersicht Gruppen'!F4</f>
        <v>932.6</v>
      </c>
      <c r="H8" s="37">
        <f>'Übersicht Gruppen'!G4</f>
        <v>937.80000000000007</v>
      </c>
      <c r="I8" s="37">
        <f>'Übersicht Gruppen'!H4</f>
        <v>0</v>
      </c>
      <c r="J8" s="38">
        <f>'Übersicht Gruppen'!I4</f>
        <v>937.6</v>
      </c>
      <c r="K8" s="39">
        <f t="shared" si="1"/>
        <v>2812.8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937.6</v>
      </c>
      <c r="U8" s="39">
        <f t="shared" si="3"/>
        <v>2812.8</v>
      </c>
      <c r="V8" s="95">
        <f t="shared" ref="V8:V11" si="4">(U7-U8)*-1</f>
        <v>-3.0999999999999091</v>
      </c>
    </row>
    <row r="9" spans="1:22" ht="20.25" customHeight="1" x14ac:dyDescent="0.3">
      <c r="A9" s="30">
        <v>4</v>
      </c>
      <c r="B9" s="178" t="str">
        <f>'Übersicht Gruppen'!B5</f>
        <v>Neubörger I</v>
      </c>
      <c r="C9" s="179"/>
      <c r="D9" s="41">
        <f>'Übersicht Gruppen'!C5</f>
        <v>0</v>
      </c>
      <c r="E9" s="41">
        <f>'Übersicht Gruppen'!D5</f>
        <v>0</v>
      </c>
      <c r="F9" s="41">
        <f>'Übersicht Gruppen'!E5</f>
        <v>936.69999999999993</v>
      </c>
      <c r="G9" s="41">
        <f>'Übersicht Gruppen'!F5</f>
        <v>934.2</v>
      </c>
      <c r="H9" s="41">
        <f>'Übersicht Gruppen'!G5</f>
        <v>936.30000000000007</v>
      </c>
      <c r="I9" s="41">
        <f>'Übersicht Gruppen'!H5</f>
        <v>0</v>
      </c>
      <c r="J9" s="42">
        <f>'Übersicht Gruppen'!I5</f>
        <v>935.73333333333346</v>
      </c>
      <c r="K9" s="43">
        <f t="shared" si="1"/>
        <v>2807.2000000000003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935.73333333333346</v>
      </c>
      <c r="U9" s="43">
        <f t="shared" si="3"/>
        <v>2807.2000000000003</v>
      </c>
      <c r="V9" s="88">
        <f t="shared" si="4"/>
        <v>-5.5999999999999091</v>
      </c>
    </row>
    <row r="10" spans="1:22" ht="20.25" customHeight="1" x14ac:dyDescent="0.3">
      <c r="A10" s="45">
        <v>5</v>
      </c>
      <c r="B10" s="176" t="str">
        <f>'Übersicht Gruppen'!B6</f>
        <v>Lahn II</v>
      </c>
      <c r="C10" s="177"/>
      <c r="D10" s="37">
        <f>'Übersicht Gruppen'!C6</f>
        <v>0</v>
      </c>
      <c r="E10" s="37">
        <f>'Übersicht Gruppen'!D6</f>
        <v>0</v>
      </c>
      <c r="F10" s="37">
        <f>'Übersicht Gruppen'!E6</f>
        <v>933.90000000000009</v>
      </c>
      <c r="G10" s="37">
        <f>'Übersicht Gruppen'!F6</f>
        <v>935</v>
      </c>
      <c r="H10" s="37">
        <f>'Übersicht Gruppen'!G6</f>
        <v>936.5</v>
      </c>
      <c r="I10" s="37">
        <f>'Übersicht Gruppen'!H6</f>
        <v>0</v>
      </c>
      <c r="J10" s="38">
        <f>'Übersicht Gruppen'!I6</f>
        <v>935.13333333333333</v>
      </c>
      <c r="K10" s="39">
        <f t="shared" si="1"/>
        <v>2805.4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935.13333333333333</v>
      </c>
      <c r="U10" s="39">
        <f t="shared" si="3"/>
        <v>2805.4</v>
      </c>
      <c r="V10" s="95">
        <f t="shared" si="4"/>
        <v>-1.8000000000001819</v>
      </c>
    </row>
    <row r="11" spans="1:22" ht="20.25" customHeight="1" x14ac:dyDescent="0.3">
      <c r="A11" s="46">
        <v>6</v>
      </c>
      <c r="B11" s="178" t="str">
        <f>'Übersicht Gruppen'!B7</f>
        <v>Werlte III</v>
      </c>
      <c r="C11" s="179"/>
      <c r="D11" s="41">
        <f>'Übersicht Gruppen'!C7</f>
        <v>0</v>
      </c>
      <c r="E11" s="41">
        <f>'Übersicht Gruppen'!D7</f>
        <v>0</v>
      </c>
      <c r="F11" s="41">
        <f>'Übersicht Gruppen'!E7</f>
        <v>931</v>
      </c>
      <c r="G11" s="41">
        <f>'Übersicht Gruppen'!F7</f>
        <v>927.8</v>
      </c>
      <c r="H11" s="41">
        <f>'Übersicht Gruppen'!G7</f>
        <v>935.6</v>
      </c>
      <c r="I11" s="41">
        <f>'Übersicht Gruppen'!H7</f>
        <v>0</v>
      </c>
      <c r="J11" s="42">
        <f>'Übersicht Gruppen'!I7</f>
        <v>931.4666666666667</v>
      </c>
      <c r="K11" s="43">
        <f t="shared" si="1"/>
        <v>2794.4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931.4666666666667</v>
      </c>
      <c r="U11" s="43">
        <f t="shared" si="3"/>
        <v>2794.4</v>
      </c>
      <c r="V11" s="88">
        <f t="shared" si="4"/>
        <v>-11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36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937.25</v>
      </c>
      <c r="G13" s="37">
        <f t="shared" si="5"/>
        <v>934.25</v>
      </c>
      <c r="H13" s="37">
        <f t="shared" si="5"/>
        <v>937.43333333333339</v>
      </c>
      <c r="I13" s="37">
        <f t="shared" si="5"/>
        <v>0</v>
      </c>
      <c r="J13" s="38">
        <f t="shared" si="5"/>
        <v>936.31111111111113</v>
      </c>
      <c r="K13" s="39">
        <f>SUM(K6:K11)/6</f>
        <v>2808.9333333333338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936.31111111111113</v>
      </c>
      <c r="U13" s="39">
        <f t="shared" si="5"/>
        <v>2808.9333333333338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3" t="s">
        <v>1</v>
      </c>
      <c r="K15" s="173"/>
      <c r="L15" s="47"/>
      <c r="M15" s="47"/>
      <c r="N15" s="47"/>
      <c r="O15" s="47"/>
      <c r="P15" s="47"/>
      <c r="Q15" s="47"/>
      <c r="R15" s="173" t="s">
        <v>3</v>
      </c>
      <c r="S15" s="173"/>
      <c r="T15" s="173" t="s">
        <v>5</v>
      </c>
      <c r="U15" s="173"/>
      <c r="V15" s="167" t="s">
        <v>49</v>
      </c>
    </row>
    <row r="16" spans="1:22" ht="15.75" customHeight="1" x14ac:dyDescent="0.3">
      <c r="A16" s="30" t="s">
        <v>2</v>
      </c>
      <c r="B16" s="54" t="s">
        <v>14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7"/>
    </row>
    <row r="17" spans="1:22" s="53" customFormat="1" ht="18" customHeight="1" x14ac:dyDescent="0.3">
      <c r="A17" s="52">
        <v>1</v>
      </c>
      <c r="B17" s="56" t="str">
        <f>'Übersicht Schützen'!A2</f>
        <v>Stefan Kohnen</v>
      </c>
      <c r="C17" s="96" t="str">
        <f>'Übersicht Schützen'!B2</f>
        <v>Börgermoor 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316.10000000000002</v>
      </c>
      <c r="G17" s="39">
        <f>'Übersicht Schützen'!F2</f>
        <v>314.60000000000002</v>
      </c>
      <c r="H17" s="39">
        <f>'Übersicht Schützen'!G2</f>
        <v>318.10000000000002</v>
      </c>
      <c r="I17" s="39">
        <f>'Übersicht Schützen'!H2</f>
        <v>0</v>
      </c>
      <c r="J17" s="58">
        <f>'Übersicht Schützen'!I2</f>
        <v>316.26666666666671</v>
      </c>
      <c r="K17" s="39">
        <f>SUM(D17:I17)</f>
        <v>948.80000000000007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316.26666666666671</v>
      </c>
      <c r="U17" s="39">
        <f>SUM(K17+S17)</f>
        <v>948.80000000000007</v>
      </c>
      <c r="V17" s="168"/>
    </row>
    <row r="18" spans="1:22" s="53" customFormat="1" ht="18" customHeight="1" x14ac:dyDescent="0.3">
      <c r="A18" s="30">
        <v>2</v>
      </c>
      <c r="B18" s="59" t="str">
        <f>'Übersicht Schützen'!A3</f>
        <v>Norbert Runde</v>
      </c>
      <c r="C18" s="97" t="str">
        <f>'Übersicht Schützen'!B3</f>
        <v>Neubörger 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313.7</v>
      </c>
      <c r="G18" s="43">
        <f>'Übersicht Schützen'!F3</f>
        <v>315.5</v>
      </c>
      <c r="H18" s="43">
        <f>'Übersicht Schützen'!G3</f>
        <v>314.3</v>
      </c>
      <c r="I18" s="43">
        <f>'Übersicht Schützen'!H3</f>
        <v>0</v>
      </c>
      <c r="J18" s="61">
        <f>'Übersicht Schützen'!I3</f>
        <v>314.5</v>
      </c>
      <c r="K18" s="43">
        <f>SUM(D18:I18)</f>
        <v>943.5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314.5</v>
      </c>
      <c r="U18" s="43">
        <f t="shared" ref="U18:U52" si="7">SUM(K18+S18)</f>
        <v>943.5</v>
      </c>
      <c r="V18" s="43">
        <f>(U17-U18)*-1</f>
        <v>-5.3000000000000682</v>
      </c>
    </row>
    <row r="19" spans="1:22" s="53" customFormat="1" ht="18" customHeight="1" x14ac:dyDescent="0.3">
      <c r="A19" s="52">
        <v>3</v>
      </c>
      <c r="B19" s="56" t="str">
        <f>'Übersicht Schützen'!A4</f>
        <v>Ralf Robben-Schlagge</v>
      </c>
      <c r="C19" s="96" t="str">
        <f>'Übersicht Schützen'!B4</f>
        <v>Lahn II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314.3</v>
      </c>
      <c r="G19" s="39">
        <f>'Übersicht Schützen'!F4</f>
        <v>315.10000000000002</v>
      </c>
      <c r="H19" s="39">
        <f>'Übersicht Schützen'!G4</f>
        <v>313.10000000000002</v>
      </c>
      <c r="I19" s="39">
        <f>'Übersicht Schützen'!H4</f>
        <v>0</v>
      </c>
      <c r="J19" s="58">
        <f>'Übersicht Schützen'!I4</f>
        <v>314.16666666666669</v>
      </c>
      <c r="K19" s="39">
        <f t="shared" ref="K19:K52" si="8">SUM(D19:I19)</f>
        <v>942.50000000000011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314.16666666666669</v>
      </c>
      <c r="U19" s="39">
        <f t="shared" si="7"/>
        <v>942.50000000000011</v>
      </c>
      <c r="V19" s="39">
        <f t="shared" ref="V19:V46" si="9">(U18-U19)*-1</f>
        <v>-0.99999999999988631</v>
      </c>
    </row>
    <row r="20" spans="1:22" s="53" customFormat="1" ht="18" customHeight="1" x14ac:dyDescent="0.3">
      <c r="A20" s="54">
        <v>4</v>
      </c>
      <c r="B20" s="59" t="str">
        <f>'Übersicht Schützen'!A5</f>
        <v>Phillip Schmidt</v>
      </c>
      <c r="C20" s="97" t="str">
        <f>'Übersicht Schützen'!B5</f>
        <v>Ostenwalde II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315.89999999999998</v>
      </c>
      <c r="G20" s="43">
        <f>'Übersicht Schützen'!F5</f>
        <v>311.8</v>
      </c>
      <c r="H20" s="43">
        <f>'Übersicht Schützen'!G5</f>
        <v>314.8</v>
      </c>
      <c r="I20" s="43">
        <f>'Übersicht Schützen'!H5</f>
        <v>0</v>
      </c>
      <c r="J20" s="61">
        <f>'Übersicht Schützen'!I5</f>
        <v>314.16666666666669</v>
      </c>
      <c r="K20" s="43">
        <f t="shared" si="8"/>
        <v>942.5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314.16666666666669</v>
      </c>
      <c r="U20" s="43">
        <f t="shared" si="7"/>
        <v>942.5</v>
      </c>
      <c r="V20" s="43">
        <f t="shared" si="9"/>
        <v>-1.1368683772161603E-13</v>
      </c>
    </row>
    <row r="21" spans="1:22" s="53" customFormat="1" ht="18" customHeight="1" x14ac:dyDescent="0.3">
      <c r="A21" s="44">
        <v>5</v>
      </c>
      <c r="B21" s="56" t="str">
        <f>'Übersicht Schützen'!A6</f>
        <v>Franz-Josef Luttmann</v>
      </c>
      <c r="C21" s="96" t="str">
        <f>'Übersicht Schützen'!B6</f>
        <v>Lorup IV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314.7</v>
      </c>
      <c r="G21" s="39">
        <f>'Übersicht Schützen'!F6</f>
        <v>313.8</v>
      </c>
      <c r="H21" s="39">
        <f>'Übersicht Schützen'!G6</f>
        <v>312.60000000000002</v>
      </c>
      <c r="I21" s="39">
        <f>'Übersicht Schützen'!H6</f>
        <v>0</v>
      </c>
      <c r="J21" s="58">
        <f>'Übersicht Schützen'!I6</f>
        <v>313.7</v>
      </c>
      <c r="K21" s="39">
        <f t="shared" si="8"/>
        <v>941.1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313.7</v>
      </c>
      <c r="U21" s="39">
        <f t="shared" si="7"/>
        <v>941.1</v>
      </c>
      <c r="V21" s="39">
        <f t="shared" si="9"/>
        <v>-1.3999999999999773</v>
      </c>
    </row>
    <row r="22" spans="1:22" s="53" customFormat="1" ht="18" customHeight="1" x14ac:dyDescent="0.3">
      <c r="A22" s="30">
        <v>6</v>
      </c>
      <c r="B22" s="59" t="str">
        <f>'Übersicht Schützen'!A7</f>
        <v>Werner Dobelmann</v>
      </c>
      <c r="C22" s="97" t="str">
        <f>'Übersicht Schützen'!B7</f>
        <v>Börgermoor 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315.2</v>
      </c>
      <c r="G22" s="43">
        <f>'Übersicht Schützen'!F7</f>
        <v>312.7</v>
      </c>
      <c r="H22" s="43">
        <f>'Übersicht Schützen'!G7</f>
        <v>313.10000000000002</v>
      </c>
      <c r="I22" s="43">
        <f>'Übersicht Schützen'!H7</f>
        <v>0</v>
      </c>
      <c r="J22" s="61">
        <f>'Übersicht Schützen'!I7</f>
        <v>313.66666666666669</v>
      </c>
      <c r="K22" s="43">
        <f t="shared" si="8"/>
        <v>941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313.66666666666669</v>
      </c>
      <c r="U22" s="43">
        <f t="shared" si="7"/>
        <v>941</v>
      </c>
      <c r="V22" s="43">
        <f t="shared" si="9"/>
        <v>-0.10000000000002274</v>
      </c>
    </row>
    <row r="23" spans="1:22" s="53" customFormat="1" ht="18" customHeight="1" x14ac:dyDescent="0.3">
      <c r="A23" s="52">
        <v>7</v>
      </c>
      <c r="B23" s="56" t="str">
        <f>'Übersicht Schützen'!A8</f>
        <v>Markus Thien</v>
      </c>
      <c r="C23" s="96" t="str">
        <f>'Übersicht Schützen'!B8</f>
        <v>Lahn II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314.10000000000002</v>
      </c>
      <c r="G23" s="39">
        <f>'Übersicht Schützen'!F8</f>
        <v>312.60000000000002</v>
      </c>
      <c r="H23" s="39">
        <f>'Übersicht Schützen'!G8</f>
        <v>312.39999999999998</v>
      </c>
      <c r="I23" s="39">
        <f>'Übersicht Schützen'!H8</f>
        <v>0</v>
      </c>
      <c r="J23" s="58">
        <f>'Übersicht Schützen'!I8</f>
        <v>313.03333333333336</v>
      </c>
      <c r="K23" s="39">
        <f t="shared" si="8"/>
        <v>939.1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313.03333333333336</v>
      </c>
      <c r="U23" s="39">
        <f t="shared" si="7"/>
        <v>939.1</v>
      </c>
      <c r="V23" s="39">
        <f t="shared" si="9"/>
        <v>-1.8999999999999773</v>
      </c>
    </row>
    <row r="24" spans="1:22" s="53" customFormat="1" ht="18" customHeight="1" x14ac:dyDescent="0.3">
      <c r="A24" s="30">
        <v>8</v>
      </c>
      <c r="B24" s="59" t="str">
        <f>'Übersicht Schützen'!A9</f>
        <v>Thomas Pölking</v>
      </c>
      <c r="C24" s="97" t="str">
        <f>'Übersicht Schützen'!B9</f>
        <v>Lorup IV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313</v>
      </c>
      <c r="G24" s="43">
        <f>'Übersicht Schützen'!F9</f>
        <v>313.5</v>
      </c>
      <c r="H24" s="43">
        <f>'Übersicht Schützen'!G9</f>
        <v>312.5</v>
      </c>
      <c r="I24" s="43">
        <f>'Übersicht Schützen'!H9</f>
        <v>0</v>
      </c>
      <c r="J24" s="61">
        <f>'Übersicht Schützen'!I9</f>
        <v>313</v>
      </c>
      <c r="K24" s="43">
        <f t="shared" si="8"/>
        <v>939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313</v>
      </c>
      <c r="U24" s="43">
        <f t="shared" si="7"/>
        <v>939</v>
      </c>
      <c r="V24" s="43">
        <f t="shared" si="9"/>
        <v>-0.10000000000002274</v>
      </c>
    </row>
    <row r="25" spans="1:22" s="53" customFormat="1" ht="18" customHeight="1" x14ac:dyDescent="0.3">
      <c r="A25" s="44">
        <v>9</v>
      </c>
      <c r="B25" s="56" t="str">
        <f>'Übersicht Schützen'!A10</f>
        <v>Thomas Niermann</v>
      </c>
      <c r="C25" s="96" t="str">
        <f>'Übersicht Schützen'!B10</f>
        <v>Werlte III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312</v>
      </c>
      <c r="G25" s="39">
        <f>'Übersicht Schützen'!F10</f>
        <v>312.10000000000002</v>
      </c>
      <c r="H25" s="39">
        <f>'Übersicht Schützen'!G10</f>
        <v>312.39999999999998</v>
      </c>
      <c r="I25" s="39">
        <f>'Übersicht Schützen'!H10</f>
        <v>0</v>
      </c>
      <c r="J25" s="58">
        <f>'Übersicht Schützen'!I10</f>
        <v>312.16666666666669</v>
      </c>
      <c r="K25" s="39">
        <f t="shared" si="8"/>
        <v>936.5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312.16666666666669</v>
      </c>
      <c r="U25" s="39">
        <f t="shared" si="7"/>
        <v>936.5</v>
      </c>
      <c r="V25" s="39">
        <f t="shared" si="9"/>
        <v>-2.5</v>
      </c>
    </row>
    <row r="26" spans="1:22" s="53" customFormat="1" ht="18" customHeight="1" x14ac:dyDescent="0.3">
      <c r="A26" s="54">
        <v>10</v>
      </c>
      <c r="B26" s="59" t="str">
        <f>'Übersicht Schützen'!A11</f>
        <v>Gerd Klawitter</v>
      </c>
      <c r="C26" s="97" t="str">
        <f>'Übersicht Schützen'!B11</f>
        <v>Lorup IV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311.2</v>
      </c>
      <c r="G26" s="43">
        <f>'Übersicht Schützen'!F11</f>
        <v>311.89999999999998</v>
      </c>
      <c r="H26" s="43">
        <f>'Übersicht Schützen'!G11</f>
        <v>312.89999999999998</v>
      </c>
      <c r="I26" s="43">
        <f>'Übersicht Schützen'!H11</f>
        <v>0</v>
      </c>
      <c r="J26" s="61">
        <f>'Übersicht Schützen'!I11</f>
        <v>311.99999999999994</v>
      </c>
      <c r="K26" s="43">
        <f t="shared" si="8"/>
        <v>935.99999999999989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311.99999999999994</v>
      </c>
      <c r="U26" s="43">
        <f t="shared" si="7"/>
        <v>935.99999999999989</v>
      </c>
      <c r="V26" s="43">
        <f t="shared" si="9"/>
        <v>-0.50000000000011369</v>
      </c>
    </row>
    <row r="27" spans="1:22" s="53" customFormat="1" ht="18" customHeight="1" x14ac:dyDescent="0.3">
      <c r="A27" s="52">
        <v>11</v>
      </c>
      <c r="B27" s="56" t="str">
        <f>'Übersicht Schützen'!A12</f>
        <v>Phillip Niemöller</v>
      </c>
      <c r="C27" s="96" t="str">
        <f>'Übersicht Schützen'!B12</f>
        <v>Ostenwalde II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311.39999999999998</v>
      </c>
      <c r="G27" s="39">
        <f>'Übersicht Schützen'!F12</f>
        <v>309.60000000000002</v>
      </c>
      <c r="H27" s="39">
        <f>'Übersicht Schützen'!G12</f>
        <v>314.10000000000002</v>
      </c>
      <c r="I27" s="39">
        <f>'Übersicht Schützen'!H12</f>
        <v>0</v>
      </c>
      <c r="J27" s="58">
        <f>'Übersicht Schützen'!I12</f>
        <v>311.7</v>
      </c>
      <c r="K27" s="39">
        <f t="shared" si="8"/>
        <v>935.1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311.7</v>
      </c>
      <c r="U27" s="39">
        <f t="shared" si="7"/>
        <v>935.1</v>
      </c>
      <c r="V27" s="39">
        <f t="shared" si="9"/>
        <v>-0.89999999999986358</v>
      </c>
    </row>
    <row r="28" spans="1:22" s="53" customFormat="1" ht="18" customHeight="1" x14ac:dyDescent="0.3">
      <c r="A28" s="30">
        <v>12</v>
      </c>
      <c r="B28" s="59" t="str">
        <f>'Übersicht Schützen'!A13</f>
        <v>Helmut Albers</v>
      </c>
      <c r="C28" s="97" t="str">
        <f>'Übersicht Schützen'!B13</f>
        <v>Lorup IV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312.60000000000002</v>
      </c>
      <c r="G28" s="43">
        <f>'Übersicht Schützen'!F13</f>
        <v>312.3</v>
      </c>
      <c r="H28" s="43">
        <f>'Übersicht Schützen'!G13</f>
        <v>309.10000000000002</v>
      </c>
      <c r="I28" s="43">
        <f>'Übersicht Schützen'!H13</f>
        <v>0</v>
      </c>
      <c r="J28" s="61">
        <f>'Übersicht Schützen'!I13</f>
        <v>311.33333333333337</v>
      </c>
      <c r="K28" s="43">
        <f t="shared" si="8"/>
        <v>934.00000000000011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311.33333333333337</v>
      </c>
      <c r="U28" s="43">
        <f t="shared" si="7"/>
        <v>934.00000000000011</v>
      </c>
      <c r="V28" s="43">
        <f t="shared" si="9"/>
        <v>-1.0999999999999091</v>
      </c>
    </row>
    <row r="29" spans="1:22" s="53" customFormat="1" ht="18" customHeight="1" x14ac:dyDescent="0.3">
      <c r="A29" s="52">
        <v>13</v>
      </c>
      <c r="B29" s="56" t="str">
        <f>'Übersicht Schützen'!A14</f>
        <v>Markus Jansen</v>
      </c>
      <c r="C29" s="96" t="str">
        <f>'Übersicht Schützen'!B14</f>
        <v>Ostenwalde 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313.5</v>
      </c>
      <c r="G29" s="39">
        <f>'Übersicht Schützen'!F14</f>
        <v>311.2</v>
      </c>
      <c r="H29" s="39">
        <f>'Übersicht Schützen'!G14</f>
        <v>308.89999999999998</v>
      </c>
      <c r="I29" s="39">
        <f>'Übersicht Schützen'!H14</f>
        <v>0</v>
      </c>
      <c r="J29" s="58">
        <f>'Übersicht Schützen'!I14</f>
        <v>311.2</v>
      </c>
      <c r="K29" s="39">
        <f t="shared" si="8"/>
        <v>933.6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311.2</v>
      </c>
      <c r="U29" s="39">
        <f t="shared" si="7"/>
        <v>933.6</v>
      </c>
      <c r="V29" s="39">
        <f t="shared" si="9"/>
        <v>-0.40000000000009095</v>
      </c>
    </row>
    <row r="30" spans="1:22" s="53" customFormat="1" ht="18" customHeight="1" x14ac:dyDescent="0.3">
      <c r="A30" s="54">
        <v>14</v>
      </c>
      <c r="B30" s="59" t="str">
        <f>'Übersicht Schützen'!A15</f>
        <v>Bernd Thien</v>
      </c>
      <c r="C30" s="97" t="str">
        <f>'Übersicht Schützen'!B15</f>
        <v>Werlte III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309.60000000000002</v>
      </c>
      <c r="G30" s="43">
        <f>'Übersicht Schützen'!F15</f>
        <v>311.2</v>
      </c>
      <c r="H30" s="43">
        <f>'Übersicht Schützen'!G15</f>
        <v>312.10000000000002</v>
      </c>
      <c r="I30" s="43">
        <f>'Übersicht Schützen'!H15</f>
        <v>0</v>
      </c>
      <c r="J30" s="61">
        <f>'Übersicht Schützen'!I15</f>
        <v>310.96666666666664</v>
      </c>
      <c r="K30" s="43">
        <f t="shared" si="8"/>
        <v>932.9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310.96666666666664</v>
      </c>
      <c r="U30" s="43">
        <f t="shared" si="7"/>
        <v>932.9</v>
      </c>
      <c r="V30" s="43">
        <f t="shared" si="9"/>
        <v>-0.70000000000004547</v>
      </c>
    </row>
    <row r="31" spans="1:22" s="53" customFormat="1" ht="18" customHeight="1" x14ac:dyDescent="0.3">
      <c r="A31" s="44">
        <v>15</v>
      </c>
      <c r="B31" s="56" t="str">
        <f>'Übersicht Schützen'!A16</f>
        <v>Anton Hunfeld</v>
      </c>
      <c r="C31" s="96" t="str">
        <f>'Übersicht Schützen'!B16</f>
        <v>Neubörger 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311.60000000000002</v>
      </c>
      <c r="G31" s="39">
        <f>'Übersicht Schützen'!F16</f>
        <v>310</v>
      </c>
      <c r="H31" s="39">
        <f>'Übersicht Schützen'!G16</f>
        <v>310.89999999999998</v>
      </c>
      <c r="I31" s="39">
        <f>'Übersicht Schützen'!H16</f>
        <v>0</v>
      </c>
      <c r="J31" s="58">
        <f>'Übersicht Schützen'!I16</f>
        <v>310.83333333333331</v>
      </c>
      <c r="K31" s="39">
        <f t="shared" si="8"/>
        <v>932.5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310.83333333333331</v>
      </c>
      <c r="U31" s="39">
        <f t="shared" si="7"/>
        <v>932.5</v>
      </c>
      <c r="V31" s="39">
        <f t="shared" si="9"/>
        <v>-0.39999999999997726</v>
      </c>
    </row>
    <row r="32" spans="1:22" s="53" customFormat="1" ht="18" customHeight="1" x14ac:dyDescent="0.3">
      <c r="A32" s="30">
        <v>16</v>
      </c>
      <c r="B32" s="59" t="str">
        <f>'Übersicht Schützen'!A17</f>
        <v>Patrick Will</v>
      </c>
      <c r="C32" s="97" t="str">
        <f>'Übersicht Schützen'!B17</f>
        <v>Ostenwalde II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313</v>
      </c>
      <c r="G32" s="43">
        <f>'Übersicht Schützen'!F17</f>
        <v>308.2</v>
      </c>
      <c r="H32" s="43">
        <f>'Übersicht Schützen'!G17</f>
        <v>311.2</v>
      </c>
      <c r="I32" s="43">
        <f>'Übersicht Schützen'!H17</f>
        <v>0</v>
      </c>
      <c r="J32" s="61">
        <f>'Übersicht Schützen'!I17</f>
        <v>310.8</v>
      </c>
      <c r="K32" s="43">
        <f t="shared" si="8"/>
        <v>932.40000000000009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310.8</v>
      </c>
      <c r="U32" s="43">
        <f t="shared" si="7"/>
        <v>932.40000000000009</v>
      </c>
      <c r="V32" s="43">
        <f t="shared" si="9"/>
        <v>-9.9999999999909051E-2</v>
      </c>
    </row>
    <row r="33" spans="1:44" s="53" customFormat="1" ht="18" customHeight="1" x14ac:dyDescent="0.3">
      <c r="A33" s="52">
        <v>17</v>
      </c>
      <c r="B33" s="56" t="str">
        <f>'Übersicht Schützen'!A18</f>
        <v>Klaus Antons</v>
      </c>
      <c r="C33" s="96" t="str">
        <f>'Übersicht Schützen'!B18</f>
        <v>Neubörger 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311.39999999999998</v>
      </c>
      <c r="G33" s="39">
        <f>'Übersicht Schützen'!F18</f>
        <v>308.7</v>
      </c>
      <c r="H33" s="39">
        <f>'Übersicht Schützen'!G18</f>
        <v>311.10000000000002</v>
      </c>
      <c r="I33" s="39">
        <f>'Übersicht Schützen'!H18</f>
        <v>0</v>
      </c>
      <c r="J33" s="58">
        <f>'Übersicht Schützen'!I18</f>
        <v>310.39999999999998</v>
      </c>
      <c r="K33" s="39">
        <f t="shared" si="8"/>
        <v>931.19999999999993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310.39999999999998</v>
      </c>
      <c r="U33" s="39">
        <f t="shared" si="7"/>
        <v>931.19999999999993</v>
      </c>
      <c r="V33" s="39">
        <f t="shared" si="9"/>
        <v>-1.2000000000001592</v>
      </c>
    </row>
    <row r="34" spans="1:44" s="53" customFormat="1" ht="18" customHeight="1" x14ac:dyDescent="0.3">
      <c r="A34" s="30">
        <v>18</v>
      </c>
      <c r="B34" s="59" t="str">
        <f>'Übersicht Schützen'!A19</f>
        <v>Joachim Niermann</v>
      </c>
      <c r="C34" s="97" t="str">
        <f>'Übersicht Schützen'!B19</f>
        <v>Werlte III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307.3</v>
      </c>
      <c r="G34" s="43">
        <f>'Übersicht Schützen'!F19</f>
        <v>310.3</v>
      </c>
      <c r="H34" s="43">
        <f>'Übersicht Schützen'!G19</f>
        <v>311.2</v>
      </c>
      <c r="I34" s="43">
        <f>'Übersicht Schützen'!H19</f>
        <v>0</v>
      </c>
      <c r="J34" s="61">
        <f>'Übersicht Schützen'!I19</f>
        <v>309.59999999999997</v>
      </c>
      <c r="K34" s="43">
        <f t="shared" si="8"/>
        <v>928.8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309.59999999999997</v>
      </c>
      <c r="U34" s="43">
        <f t="shared" si="7"/>
        <v>928.8</v>
      </c>
      <c r="V34" s="43">
        <f t="shared" si="9"/>
        <v>-2.3999999999999773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Bernd Segbers</v>
      </c>
      <c r="C35" s="96" t="str">
        <f>'Übersicht Schützen'!B20</f>
        <v>Börgermoor 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307.89999999999998</v>
      </c>
      <c r="G35" s="39">
        <f>'Übersicht Schützen'!F20</f>
        <v>308.7</v>
      </c>
      <c r="H35" s="39">
        <f>'Übersicht Schützen'!G20</f>
        <v>309.2</v>
      </c>
      <c r="I35" s="39">
        <f>'Übersicht Schützen'!H20</f>
        <v>0</v>
      </c>
      <c r="J35" s="58">
        <f>'Übersicht Schützen'!I20</f>
        <v>308.59999999999997</v>
      </c>
      <c r="K35" s="39">
        <f t="shared" si="8"/>
        <v>925.8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308.59999999999997</v>
      </c>
      <c r="U35" s="39">
        <f t="shared" si="7"/>
        <v>925.8</v>
      </c>
      <c r="V35" s="39">
        <f t="shared" si="9"/>
        <v>-3</v>
      </c>
    </row>
    <row r="36" spans="1:44" s="53" customFormat="1" ht="18" customHeight="1" x14ac:dyDescent="0.3">
      <c r="A36" s="54">
        <v>20</v>
      </c>
      <c r="B36" s="59" t="str">
        <f>'Übersicht Schützen'!A21</f>
        <v>Mathias Brinkmann</v>
      </c>
      <c r="C36" s="97" t="str">
        <f>'Übersicht Schützen'!B21</f>
        <v>Ostenwalde II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309</v>
      </c>
      <c r="G36" s="43">
        <f>'Übersicht Schützen'!F21</f>
        <v>310.10000000000002</v>
      </c>
      <c r="H36" s="43">
        <f>'Übersicht Schützen'!G21</f>
        <v>306.3</v>
      </c>
      <c r="I36" s="43">
        <f>'Übersicht Schützen'!H21</f>
        <v>0</v>
      </c>
      <c r="J36" s="61">
        <f>'Übersicht Schützen'!I21</f>
        <v>308.4666666666667</v>
      </c>
      <c r="K36" s="43">
        <f t="shared" si="8"/>
        <v>925.40000000000009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308.4666666666667</v>
      </c>
      <c r="U36" s="43">
        <f t="shared" si="7"/>
        <v>925.40000000000009</v>
      </c>
      <c r="V36" s="43">
        <f t="shared" si="9"/>
        <v>-0.39999999999986358</v>
      </c>
    </row>
    <row r="37" spans="1:44" s="53" customFormat="1" ht="18" customHeight="1" x14ac:dyDescent="0.3">
      <c r="A37" s="52">
        <v>21</v>
      </c>
      <c r="B37" s="56" t="str">
        <f>'Übersicht Schützen'!A22</f>
        <v>Andreas Thoben</v>
      </c>
      <c r="C37" s="96" t="str">
        <f>'Übersicht Schützen'!B22</f>
        <v>Werlte III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306.39999999999998</v>
      </c>
      <c r="G37" s="39">
        <f>'Übersicht Schützen'!F22</f>
        <v>304.5</v>
      </c>
      <c r="H37" s="39">
        <f>'Übersicht Schützen'!G22</f>
        <v>308.3</v>
      </c>
      <c r="I37" s="39">
        <f>'Übersicht Schützen'!H22</f>
        <v>0</v>
      </c>
      <c r="J37" s="58">
        <f>'Übersicht Schützen'!I22</f>
        <v>306.40000000000003</v>
      </c>
      <c r="K37" s="39">
        <f t="shared" si="8"/>
        <v>919.2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306.40000000000003</v>
      </c>
      <c r="U37" s="39">
        <f t="shared" si="7"/>
        <v>919.2</v>
      </c>
      <c r="V37" s="39">
        <f t="shared" si="9"/>
        <v>-6.2000000000000455</v>
      </c>
    </row>
    <row r="38" spans="1:44" s="53" customFormat="1" ht="18" customHeight="1" x14ac:dyDescent="0.3">
      <c r="A38" s="30">
        <v>22</v>
      </c>
      <c r="B38" s="59" t="str">
        <f>'Übersicht Schützen'!A23</f>
        <v>Hermann Krone</v>
      </c>
      <c r="C38" s="97" t="str">
        <f>'Übersicht Schützen'!B23</f>
        <v>Werlte III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303.2</v>
      </c>
      <c r="G38" s="43">
        <f>'Übersicht Schützen'!F23</f>
        <v>308.2</v>
      </c>
      <c r="H38" s="43">
        <f>'Übersicht Schützen'!G23</f>
        <v>304.7</v>
      </c>
      <c r="I38" s="43">
        <f>'Übersicht Schützen'!H23</f>
        <v>0</v>
      </c>
      <c r="J38" s="61">
        <f>'Übersicht Schützen'!I23</f>
        <v>305.36666666666662</v>
      </c>
      <c r="K38" s="43">
        <f t="shared" si="8"/>
        <v>916.09999999999991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305.36666666666662</v>
      </c>
      <c r="U38" s="43">
        <f t="shared" si="7"/>
        <v>916.09999999999991</v>
      </c>
      <c r="V38" s="43">
        <f t="shared" si="9"/>
        <v>-3.1000000000001364</v>
      </c>
    </row>
    <row r="39" spans="1:44" s="53" customFormat="1" ht="18" customHeight="1" x14ac:dyDescent="0.3">
      <c r="A39" s="52">
        <v>23</v>
      </c>
      <c r="B39" s="56" t="str">
        <f>'Übersicht Schützen'!A24</f>
        <v>Udo Thyen</v>
      </c>
      <c r="C39" s="96" t="str">
        <f>'Übersicht Schützen'!B24</f>
        <v>Lahn II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305.5</v>
      </c>
      <c r="G39" s="39">
        <f>'Übersicht Schützen'!F24</f>
        <v>305.10000000000002</v>
      </c>
      <c r="H39" s="39">
        <f>'Übersicht Schützen'!G24</f>
        <v>302.8</v>
      </c>
      <c r="I39" s="39">
        <f>'Übersicht Schützen'!H24</f>
        <v>0</v>
      </c>
      <c r="J39" s="58">
        <f>'Übersicht Schützen'!I24</f>
        <v>304.4666666666667</v>
      </c>
      <c r="K39" s="39">
        <f t="shared" si="8"/>
        <v>913.40000000000009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304.4666666666667</v>
      </c>
      <c r="U39" s="39">
        <f t="shared" si="7"/>
        <v>913.40000000000009</v>
      </c>
      <c r="V39" s="39">
        <f t="shared" si="9"/>
        <v>-2.6999999999998181</v>
      </c>
    </row>
    <row r="40" spans="1:44" s="53" customFormat="1" ht="18" customHeight="1" x14ac:dyDescent="0.3">
      <c r="A40" s="54">
        <v>24</v>
      </c>
      <c r="B40" s="59" t="str">
        <f>'Übersicht Schützen'!A25</f>
        <v>Willi Schnieders</v>
      </c>
      <c r="C40" s="97" t="str">
        <f>'Übersicht Schützen'!B25</f>
        <v>Neubörger 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301</v>
      </c>
      <c r="G40" s="43">
        <f>'Übersicht Schützen'!F25</f>
        <v>302.89999999999998</v>
      </c>
      <c r="H40" s="43">
        <f>'Übersicht Schützen'!G25</f>
        <v>301.8</v>
      </c>
      <c r="I40" s="43">
        <f>'Übersicht Schützen'!H25</f>
        <v>0</v>
      </c>
      <c r="J40" s="61">
        <f>'Übersicht Schützen'!I25</f>
        <v>301.90000000000003</v>
      </c>
      <c r="K40" s="43">
        <f t="shared" si="8"/>
        <v>905.7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301.90000000000003</v>
      </c>
      <c r="U40" s="43">
        <f t="shared" si="7"/>
        <v>905.7</v>
      </c>
      <c r="V40" s="43">
        <f t="shared" si="9"/>
        <v>-7.7000000000000455</v>
      </c>
    </row>
    <row r="41" spans="1:44" s="53" customFormat="1" ht="18" customHeight="1" x14ac:dyDescent="0.3">
      <c r="A41" s="44">
        <v>25</v>
      </c>
      <c r="B41" s="56" t="str">
        <f>'Übersicht Schützen'!A26</f>
        <v>Willi Gerdes</v>
      </c>
      <c r="C41" s="96" t="str">
        <f>'Übersicht Schützen'!B26</f>
        <v>Lorup IV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296</v>
      </c>
      <c r="G41" s="39">
        <f>'Übersicht Schützen'!F26</f>
        <v>302.7</v>
      </c>
      <c r="H41" s="39">
        <f>'Übersicht Schützen'!G26</f>
        <v>300.7</v>
      </c>
      <c r="I41" s="39">
        <f>'Übersicht Schützen'!H26</f>
        <v>0</v>
      </c>
      <c r="J41" s="58">
        <f>'Übersicht Schützen'!I26</f>
        <v>299.8</v>
      </c>
      <c r="K41" s="39">
        <f t="shared" si="8"/>
        <v>899.40000000000009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299.8</v>
      </c>
      <c r="U41" s="39">
        <f t="shared" si="7"/>
        <v>899.40000000000009</v>
      </c>
      <c r="V41" s="39">
        <f t="shared" si="9"/>
        <v>-6.2999999999999545</v>
      </c>
    </row>
    <row r="42" spans="1:44" s="53" customFormat="1" ht="18" customHeight="1" x14ac:dyDescent="0.3">
      <c r="A42" s="30">
        <v>26</v>
      </c>
      <c r="B42" s="59" t="str">
        <f>'Übersicht Schützen'!A27</f>
        <v>Freitag Michael</v>
      </c>
      <c r="C42" s="97" t="str">
        <f>'Übersicht Schützen'!B27</f>
        <v>Werlte III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310.2</v>
      </c>
      <c r="H42" s="43">
        <f>'Übersicht Schützen'!G27</f>
        <v>311.10000000000002</v>
      </c>
      <c r="I42" s="43">
        <f>'Übersicht Schützen'!H27</f>
        <v>0</v>
      </c>
      <c r="J42" s="61">
        <f>'Übersicht Schützen'!I27</f>
        <v>310.64999999999998</v>
      </c>
      <c r="K42" s="43">
        <f t="shared" si="8"/>
        <v>621.29999999999995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310.64999999999998</v>
      </c>
      <c r="U42" s="43">
        <f t="shared" si="7"/>
        <v>621.29999999999995</v>
      </c>
      <c r="V42" s="43">
        <f t="shared" si="9"/>
        <v>-278.10000000000014</v>
      </c>
    </row>
    <row r="43" spans="1:44" s="53" customFormat="1" ht="18" customHeight="1" x14ac:dyDescent="0.3">
      <c r="A43" s="52">
        <v>27</v>
      </c>
      <c r="B43" s="56" t="str">
        <f>'Übersicht Schützen'!A28</f>
        <v>Banedt Olaf</v>
      </c>
      <c r="C43" s="96" t="str">
        <f>'Übersicht Schützen'!B28</f>
        <v>Lahn II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307.3</v>
      </c>
      <c r="H43" s="39">
        <f>'Übersicht Schützen'!G28</f>
        <v>311</v>
      </c>
      <c r="I43" s="39">
        <f>'Übersicht Schützen'!H28</f>
        <v>0</v>
      </c>
      <c r="J43" s="58">
        <f>'Übersicht Schützen'!I28</f>
        <v>309.14999999999998</v>
      </c>
      <c r="K43" s="39">
        <f t="shared" si="8"/>
        <v>618.29999999999995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309.14999999999998</v>
      </c>
      <c r="U43" s="39">
        <f t="shared" si="7"/>
        <v>618.29999999999995</v>
      </c>
      <c r="V43" s="39">
        <f t="shared" si="9"/>
        <v>-3</v>
      </c>
    </row>
    <row r="44" spans="1:44" s="53" customFormat="1" ht="18" customHeight="1" x14ac:dyDescent="0.3">
      <c r="A44" s="30">
        <v>28</v>
      </c>
      <c r="B44" s="59" t="str">
        <f>'Übersicht Schützen'!A29</f>
        <v>Grossamm Martin</v>
      </c>
      <c r="C44" s="97" t="str">
        <f>'Übersicht Schützen'!B29</f>
        <v>Börgermoor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309</v>
      </c>
      <c r="H44" s="43">
        <f>'Übersicht Schützen'!G29</f>
        <v>305</v>
      </c>
      <c r="I44" s="43">
        <f>'Übersicht Schützen'!H29</f>
        <v>0</v>
      </c>
      <c r="J44" s="61">
        <f>'Übersicht Schützen'!I29</f>
        <v>307</v>
      </c>
      <c r="K44" s="43">
        <f t="shared" si="8"/>
        <v>614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f>'Übersicht Schützen'!U29</f>
        <v>307</v>
      </c>
      <c r="U44" s="43">
        <f t="shared" si="7"/>
        <v>614</v>
      </c>
      <c r="V44" s="43">
        <f t="shared" si="9"/>
        <v>-4.2999999999999545</v>
      </c>
    </row>
    <row r="45" spans="1:44" s="53" customFormat="1" ht="18" customHeight="1" x14ac:dyDescent="0.3">
      <c r="A45" s="52">
        <v>29</v>
      </c>
      <c r="B45" s="56" t="str">
        <f>'Übersicht Schützen'!A30</f>
        <v>Norbert Grünloh</v>
      </c>
      <c r="C45" s="96" t="str">
        <f>'Übersicht Schützen'!B30</f>
        <v>Werlte III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309.39999999999998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>
        <f>'Übersicht Schützen'!I30</f>
        <v>309.39999999999998</v>
      </c>
      <c r="K45" s="39">
        <f t="shared" si="8"/>
        <v>309.39999999999998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>
        <f>'Übersicht Schützen'!U30</f>
        <v>309.39999999999998</v>
      </c>
      <c r="U45" s="39">
        <f t="shared" si="7"/>
        <v>309.39999999999998</v>
      </c>
      <c r="V45" s="39">
        <f t="shared" si="9"/>
        <v>-304.60000000000002</v>
      </c>
    </row>
    <row r="46" spans="1:44" s="53" customFormat="1" ht="18" customHeight="1" x14ac:dyDescent="0.3">
      <c r="A46" s="30">
        <v>30</v>
      </c>
      <c r="B46" s="59" t="str">
        <f>'Übersicht Schützen'!A31</f>
        <v>Voss Helmut</v>
      </c>
      <c r="C46" s="97" t="str">
        <f>'Übersicht Schützen'!B31</f>
        <v>Neubörger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304.8</v>
      </c>
      <c r="H46" s="43" t="str">
        <f>'Übersicht Schützen'!G31</f>
        <v>303,7</v>
      </c>
      <c r="I46" s="43">
        <f>'Übersicht Schützen'!H31</f>
        <v>0</v>
      </c>
      <c r="J46" s="61">
        <f>'Übersicht Schützen'!I31</f>
        <v>152.4</v>
      </c>
      <c r="K46" s="43">
        <f t="shared" si="8"/>
        <v>304.8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>
        <f>'Übersicht Schützen'!U31</f>
        <v>152.4</v>
      </c>
      <c r="U46" s="43">
        <f t="shared" si="7"/>
        <v>304.8</v>
      </c>
      <c r="V46" s="43">
        <f t="shared" si="9"/>
        <v>-4.5999999999999659</v>
      </c>
    </row>
    <row r="47" spans="1:44" s="53" customFormat="1" ht="18" customHeight="1" x14ac:dyDescent="0.3">
      <c r="A47" s="52">
        <v>31</v>
      </c>
      <c r="B47" s="56" t="str">
        <f>'Übersicht Schützen'!A32</f>
        <v>Schütze 27</v>
      </c>
      <c r="C47" s="96" t="str">
        <f>'Übersicht Schützen'!B32</f>
        <v>Ostenwalde II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-304.8</v>
      </c>
    </row>
    <row r="48" spans="1:44" s="53" customFormat="1" ht="18" customHeight="1" x14ac:dyDescent="0.3">
      <c r="A48" s="111">
        <v>32</v>
      </c>
      <c r="B48" s="59" t="str">
        <f>'Übersicht Schützen'!A33</f>
        <v>Schütze 28</v>
      </c>
      <c r="C48" s="97" t="str">
        <f>'Übersicht Schützen'!B33</f>
        <v>Ostenwalde 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30</v>
      </c>
      <c r="C49" s="96" t="str">
        <f>'Übersicht Schützen'!B34</f>
        <v>Lahn 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31</v>
      </c>
      <c r="C50" s="97" t="str">
        <f>'Übersicht Schützen'!B35</f>
        <v>Werlte III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32</v>
      </c>
      <c r="C51" s="96" t="str">
        <f>'Übersicht Schützen'!B36</f>
        <v>Werlte III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34</v>
      </c>
      <c r="C52" s="97" t="str">
        <f>'Übersicht Schützen'!B37</f>
        <v>Neubörger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36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310.34615384615381</v>
      </c>
      <c r="G54" s="37">
        <f>SUM(G17:G52)/Formelhilfe!E45</f>
        <v>309.95172413793097</v>
      </c>
      <c r="H54" s="37">
        <f>SUM(H17:H52)/Formelhilfe!F45</f>
        <v>299.50689655172414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715.0916666666667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715.0916666666667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53</v>
      </c>
      <c r="W1" s="188" t="str">
        <f>Übersicht!N4</f>
        <v>Neubörger</v>
      </c>
      <c r="X1" s="188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>Es sind zu viele Schützen in Wertung!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63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/>
      <c r="E44" s="85" t="s">
        <v>39</v>
      </c>
      <c r="F44" s="70" t="str">
        <f t="shared" si="0"/>
        <v>0</v>
      </c>
      <c r="G44" s="71" t="str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3</v>
      </c>
      <c r="I46" s="71">
        <f>LARGE(I10:I45,1)+LARGE(I10:I45,2)+LARGE(I10:I45,3)</f>
        <v>0</v>
      </c>
      <c r="J46" s="71">
        <f>SUM(J10:J45)</f>
        <v>1</v>
      </c>
      <c r="K46" s="71">
        <f>LARGE(K10:K45,1)+LARGE(K10:K45,2)+LARGE(K10:K45,3)</f>
        <v>0</v>
      </c>
      <c r="L46" s="71">
        <f>SUM(L10:L45)</f>
        <v>6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5</v>
      </c>
      <c r="Q46" s="71">
        <f>LARGE(Q10:Q45,1)+LARGE(Q10:Q45,2)+LARGE(Q10:Q45,3)</f>
        <v>0</v>
      </c>
      <c r="R46" s="71">
        <f>SUM(R10:S45)</f>
        <v>6</v>
      </c>
    </row>
    <row r="47" spans="1:27" x14ac:dyDescent="0.3">
      <c r="C47" s="71" t="s">
        <v>71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53</v>
      </c>
      <c r="W1" s="188" t="str">
        <f>Übersicht!O4</f>
        <v>Lorup</v>
      </c>
      <c r="X1" s="188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>Es sind zu viele Schützen in Wertung!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63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/>
      <c r="E44" s="85" t="s">
        <v>39</v>
      </c>
      <c r="F44" s="70" t="str">
        <f t="shared" si="0"/>
        <v>0</v>
      </c>
      <c r="G44" s="71" t="str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3</v>
      </c>
      <c r="I46" s="71">
        <f>LARGE(I10:I45,1)+LARGE(I10:I45,2)+LARGE(I10:I45,3)</f>
        <v>0</v>
      </c>
      <c r="J46" s="71">
        <f>SUM(J10:J45)</f>
        <v>1</v>
      </c>
      <c r="K46" s="71">
        <f>LARGE(K10:K45,1)+LARGE(K10:K45,2)+LARGE(K10:K45,3)</f>
        <v>0</v>
      </c>
      <c r="L46" s="71">
        <f>SUM(L10:L45)</f>
        <v>6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5</v>
      </c>
      <c r="Q46" s="71">
        <f>LARGE(Q10:Q45,1)+LARGE(Q10:Q45,2)+LARGE(Q10:Q45,3)</f>
        <v>0</v>
      </c>
      <c r="R46" s="71">
        <f>SUM(R10:S45)</f>
        <v>6</v>
      </c>
    </row>
    <row r="47" spans="1:27" x14ac:dyDescent="0.3">
      <c r="C47" s="71" t="s">
        <v>71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53</v>
      </c>
      <c r="W1" s="188" t="str">
        <f>Übersicht!P4</f>
        <v>Ostenwalde</v>
      </c>
      <c r="X1" s="188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>Es sind zu viele Schützen in Wertung!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63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/>
      <c r="E44" s="85" t="s">
        <v>39</v>
      </c>
      <c r="F44" s="70" t="str">
        <f t="shared" si="0"/>
        <v>0</v>
      </c>
      <c r="G44" s="71" t="str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3</v>
      </c>
      <c r="I46" s="71">
        <f>LARGE(I10:I45,1)+LARGE(I10:I45,2)+LARGE(I10:I45,3)</f>
        <v>0</v>
      </c>
      <c r="J46" s="71">
        <f>SUM(J10:J45)</f>
        <v>1</v>
      </c>
      <c r="K46" s="71">
        <f>LARGE(K10:K45,1)+LARGE(K10:K45,2)+LARGE(K10:K45,3)</f>
        <v>0</v>
      </c>
      <c r="L46" s="71">
        <f>SUM(L10:L45)</f>
        <v>6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5</v>
      </c>
      <c r="Q46" s="71">
        <f>LARGE(Q10:Q45,1)+LARGE(Q10:Q45,2)+LARGE(Q10:Q45,3)</f>
        <v>0</v>
      </c>
      <c r="R46" s="71">
        <f>SUM(R10:S45)</f>
        <v>6</v>
      </c>
      <c r="AA46" s="73"/>
    </row>
    <row r="47" spans="1:27" x14ac:dyDescent="0.3">
      <c r="C47" s="71" t="s">
        <v>71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53</v>
      </c>
      <c r="W1" s="188" t="str">
        <f>Übersicht!Q4</f>
        <v>Werlte</v>
      </c>
      <c r="X1" s="188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>Es sind zu viele Schützen in Wertung!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63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/>
      <c r="E44" s="85" t="s">
        <v>39</v>
      </c>
      <c r="F44" s="70" t="str">
        <f t="shared" si="0"/>
        <v>0</v>
      </c>
      <c r="G44" s="71" t="str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3</v>
      </c>
      <c r="I46" s="71">
        <f>LARGE(I10:I45,1)+LARGE(I10:I45,2)+LARGE(I10:I45,3)</f>
        <v>0</v>
      </c>
      <c r="J46" s="71">
        <f>SUM(J10:J45)</f>
        <v>1</v>
      </c>
      <c r="K46" s="71">
        <f>LARGE(K10:K45,1)+LARGE(K10:K45,2)+LARGE(K10:K45,3)</f>
        <v>0</v>
      </c>
      <c r="L46" s="71">
        <f>SUM(L10:L45)</f>
        <v>6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5</v>
      </c>
      <c r="Q46" s="71">
        <f>LARGE(Q10:Q45,1)+LARGE(Q10:Q45,2)+LARGE(Q10:Q45,3)</f>
        <v>0</v>
      </c>
      <c r="R46" s="71">
        <f>SUM(R10:S45)</f>
        <v>6</v>
      </c>
    </row>
    <row r="47" spans="1:27" x14ac:dyDescent="0.3">
      <c r="C47" s="71" t="s">
        <v>71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53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Börgermoor I</v>
      </c>
      <c r="C2" s="149"/>
      <c r="D2" s="195" t="s">
        <v>69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37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Lahn II</v>
      </c>
      <c r="C3" s="142"/>
      <c r="D3" s="195" t="str">
        <f>Übersicht!M1</f>
        <v>1.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Neubörger I</v>
      </c>
      <c r="C4" s="142"/>
      <c r="D4" s="195" t="str">
        <f>Übersicht!P1</f>
        <v>Schützen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Lorup IV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Ostenwalde 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Werlte III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63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66</v>
      </c>
      <c r="C9" s="154" t="s">
        <v>64</v>
      </c>
      <c r="D9" s="155" t="s">
        <v>67</v>
      </c>
      <c r="E9" s="154" t="s">
        <v>65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70</v>
      </c>
      <c r="V9" s="156"/>
      <c r="W9" s="192" t="s">
        <v>38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Stefan Kohnen</v>
      </c>
      <c r="C10" s="165" t="str">
        <f>'Wettkampf 1'!C10</f>
        <v>Börgermoor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Werner Dobelmann</v>
      </c>
      <c r="C11" s="165" t="str">
        <f>'Wettkampf 1'!C11</f>
        <v>Börgermoor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Bernd Segbers</v>
      </c>
      <c r="C12" s="165" t="str">
        <f>'Wettkampf 1'!C12</f>
        <v>Börgermoor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Ralf Robben-Schlagge</v>
      </c>
      <c r="C13" s="165" t="str">
        <f>'Wettkampf 1'!C13</f>
        <v>Lahn 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0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Udo Thyen</v>
      </c>
      <c r="C14" s="165" t="str">
        <f>'Wettkampf 1'!C14</f>
        <v>Lahn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Markus Thien</v>
      </c>
      <c r="C15" s="165" t="str">
        <f>'Wettkampf 1'!C15</f>
        <v>Lahn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Anton Hunfeld</v>
      </c>
      <c r="C16" s="165" t="str">
        <f>'Wettkampf 1'!C16</f>
        <v>Neubörger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Klaus Antons</v>
      </c>
      <c r="C17" s="165" t="str">
        <f>'Wettkampf 1'!C17</f>
        <v>Neubörger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0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Norbert Runde</v>
      </c>
      <c r="C18" s="165" t="str">
        <f>'Wettkampf 1'!C18</f>
        <v>Neubörger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Willi Schnieders</v>
      </c>
      <c r="C19" s="165" t="str">
        <f>'Wettkampf 1'!C19</f>
        <v>Neubörger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Franz-Josef Luttmann</v>
      </c>
      <c r="C20" s="165" t="str">
        <f>'Wettkampf 1'!C20</f>
        <v>Lorup IV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Helmut Albers</v>
      </c>
      <c r="C21" s="165" t="str">
        <f>'Wettkampf 1'!C21</f>
        <v>Lorup IV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Thomas Pölking</v>
      </c>
      <c r="C22" s="165" t="str">
        <f>'Wettkampf 1'!C22</f>
        <v>Lorup IV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Gerd Klawitter</v>
      </c>
      <c r="C23" s="165" t="str">
        <f>'Wettkampf 1'!C23</f>
        <v>Lorup IV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Willi Gerdes</v>
      </c>
      <c r="C24" s="165" t="str">
        <f>'Wettkampf 1'!C24</f>
        <v>Lorup IV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Markus Jansen</v>
      </c>
      <c r="C25" s="165" t="str">
        <f>'Wettkampf 1'!C25</f>
        <v>Ostenwalde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Patrick Will</v>
      </c>
      <c r="C26" s="165" t="str">
        <f>'Wettkampf 1'!C26</f>
        <v>Ostenwalde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Phillip Schmidt</v>
      </c>
      <c r="C27" s="165" t="str">
        <f>'Wettkampf 1'!C27</f>
        <v>Ostenwalde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Phillip Niemöller</v>
      </c>
      <c r="C28" s="165" t="str">
        <f>'Wettkampf 1'!C28</f>
        <v>Ostenwalde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Mathias Brinkmann</v>
      </c>
      <c r="C29" s="165" t="str">
        <f>'Wettkampf 1'!C29</f>
        <v>Ostenwalde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Andreas Thoben</v>
      </c>
      <c r="C30" s="165" t="str">
        <f>'Wettkampf 1'!C30</f>
        <v>Werlte III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1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Norbert Grünloh</v>
      </c>
      <c r="C31" s="165" t="str">
        <f>'Wettkampf 1'!C31</f>
        <v>Werlte III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1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Bernd Thien</v>
      </c>
      <c r="C32" s="165" t="str">
        <f>'Wettkampf 1'!C32</f>
        <v>Werlte III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1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Hermann Krone</v>
      </c>
      <c r="C33" s="165" t="str">
        <f>'Wettkampf 1'!C33</f>
        <v>Werlte III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1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Thomas Niermann</v>
      </c>
      <c r="C34" s="165" t="str">
        <f>'Wettkampf 1'!C34</f>
        <v>Werlte III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1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Joachim Niermann</v>
      </c>
      <c r="C35" s="165" t="str">
        <f>'Wettkampf 1'!C35</f>
        <v>Werlte III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Ostenwalde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Ostenwalde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Banedt Olaf</v>
      </c>
      <c r="C38" s="165" t="str">
        <f>'Wettkampf 1'!C38</f>
        <v>Lahn 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Lahn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Werlte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Werlte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Voss Helmut</v>
      </c>
      <c r="C42" s="165" t="str">
        <f>'Wettkampf 1'!C42</f>
        <v>Neubörger 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Neubörger 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Grossamm Martin</v>
      </c>
      <c r="C44" s="165" t="str">
        <f>'Wettkampf 1'!C44</f>
        <v>Börgermoor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Freitag Michael</v>
      </c>
      <c r="C45" s="165" t="str">
        <f>'Wettkampf 1'!C45</f>
        <v>Werlte III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9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53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69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37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63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66</v>
      </c>
      <c r="C9" s="154" t="s">
        <v>64</v>
      </c>
      <c r="D9" s="155" t="s">
        <v>67</v>
      </c>
      <c r="E9" s="154" t="s">
        <v>65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70</v>
      </c>
      <c r="V9" s="156"/>
      <c r="W9" s="192" t="s">
        <v>38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86</v>
      </c>
      <c r="B2" s="100" t="str">
        <f>VLOOKUP(A2,'Wettkampf 1'!$B$10:$C$45,2,FALSE)</f>
        <v>Börgermoor 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316.10000000000002</v>
      </c>
      <c r="F2" s="9">
        <f>VLOOKUP($A2,'4'!$B$10:$D$45,3,FALSE)</f>
        <v>314.60000000000002</v>
      </c>
      <c r="G2" s="9">
        <f>VLOOKUP($A2,'5'!$B$10:$D$45,3,FALSE)</f>
        <v>318.10000000000002</v>
      </c>
      <c r="H2" s="9">
        <f>VLOOKUP($A2,'6'!$B$10:$D$45,3,FALSE)</f>
        <v>0</v>
      </c>
      <c r="I2" s="9">
        <f>K2/J2</f>
        <v>316.26666666666671</v>
      </c>
      <c r="J2" s="9">
        <f>VLOOKUP(A2,Formelhilfe!$A$9:$H$44,8,FALSE)</f>
        <v>3</v>
      </c>
      <c r="K2" s="10">
        <f>SUM(E2:H2)</f>
        <v>948.80000000000007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316.26666666666671</v>
      </c>
      <c r="V2" s="9">
        <f>VLOOKUP(A2,Formelhilfe!$A$9:$P$44,16,FALSE)</f>
        <v>3</v>
      </c>
      <c r="W2" s="11">
        <f>SUM(E2:H2,L2:Q2)</f>
        <v>948.80000000000007</v>
      </c>
    </row>
    <row r="3" spans="1:23" ht="18" customHeight="1" x14ac:dyDescent="0.4">
      <c r="A3" s="137" t="s">
        <v>94</v>
      </c>
      <c r="B3" s="100" t="str">
        <f>VLOOKUP(A3,'Wettkampf 1'!$B$10:$C$45,2,FALSE)</f>
        <v>Neubörger 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313.7</v>
      </c>
      <c r="F3" s="9">
        <f>VLOOKUP($A3,'4'!$B$10:$D$45,3,FALSE)</f>
        <v>315.5</v>
      </c>
      <c r="G3" s="9">
        <f>VLOOKUP($A3,'5'!$B$10:$D$45,3,FALSE)</f>
        <v>314.3</v>
      </c>
      <c r="H3" s="9">
        <f>VLOOKUP($A3,'6'!$B$10:$D$45,3,FALSE)</f>
        <v>0</v>
      </c>
      <c r="I3" s="9">
        <f>K3/J3</f>
        <v>314.5</v>
      </c>
      <c r="J3" s="9">
        <f>VLOOKUP(A3,Formelhilfe!$A$9:$H$44,8,FALSE)</f>
        <v>3</v>
      </c>
      <c r="K3" s="10">
        <f>SUM(E3:H3)</f>
        <v>943.5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314.5</v>
      </c>
      <c r="V3" s="9">
        <f>VLOOKUP(A3,Formelhilfe!$A$9:$P$44,16,FALSE)</f>
        <v>3</v>
      </c>
      <c r="W3" s="11">
        <f>SUM(E3:H3,L3:Q3)</f>
        <v>943.5</v>
      </c>
    </row>
    <row r="4" spans="1:23" ht="18" customHeight="1" x14ac:dyDescent="0.4">
      <c r="A4" s="137" t="s">
        <v>89</v>
      </c>
      <c r="B4" s="100" t="str">
        <f>VLOOKUP(A4,'Wettkampf 1'!$B$10:$C$45,2,FALSE)</f>
        <v>Lahn II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314.3</v>
      </c>
      <c r="F4" s="9">
        <f>VLOOKUP($A4,'4'!$B$10:$D$45,3,FALSE)</f>
        <v>315.10000000000002</v>
      </c>
      <c r="G4" s="9">
        <f>VLOOKUP($A4,'5'!$B$10:$D$45,3,FALSE)</f>
        <v>313.10000000000002</v>
      </c>
      <c r="H4" s="9">
        <f>VLOOKUP($A4,'6'!$B$10:$D$45,3,FALSE)</f>
        <v>0</v>
      </c>
      <c r="I4" s="9">
        <f>K4/J4</f>
        <v>314.16666666666669</v>
      </c>
      <c r="J4" s="9">
        <f>VLOOKUP(A4,Formelhilfe!$A$9:$H$44,8,FALSE)</f>
        <v>3</v>
      </c>
      <c r="K4" s="10">
        <f>SUM(E4:H4)</f>
        <v>942.50000000000011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314.16666666666669</v>
      </c>
      <c r="V4" s="9">
        <f>VLOOKUP(A4,Formelhilfe!$A$9:$P$44,16,FALSE)</f>
        <v>3</v>
      </c>
      <c r="W4" s="11">
        <f>SUM(E4:H4,L4:Q4)</f>
        <v>942.50000000000011</v>
      </c>
    </row>
    <row r="5" spans="1:23" ht="18" customHeight="1" x14ac:dyDescent="0.4">
      <c r="A5" s="137" t="s">
        <v>103</v>
      </c>
      <c r="B5" s="100" t="str">
        <f>VLOOKUP(A5,'Wettkampf 1'!$B$10:$C$45,2,FALSE)</f>
        <v>Ostenwalde II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315.89999999999998</v>
      </c>
      <c r="F5" s="9">
        <f>VLOOKUP($A5,'4'!$B$10:$D$45,3,FALSE)</f>
        <v>311.8</v>
      </c>
      <c r="G5" s="9">
        <f>VLOOKUP($A5,'5'!$B$10:$D$45,3,FALSE)</f>
        <v>314.8</v>
      </c>
      <c r="H5" s="9">
        <f>VLOOKUP($A5,'6'!$B$10:$D$45,3,FALSE)</f>
        <v>0</v>
      </c>
      <c r="I5" s="9">
        <f>K5/J5</f>
        <v>314.16666666666669</v>
      </c>
      <c r="J5" s="9">
        <f>VLOOKUP(A5,Formelhilfe!$A$9:$H$44,8,FALSE)</f>
        <v>3</v>
      </c>
      <c r="K5" s="10">
        <f>SUM(E5:H5)</f>
        <v>942.5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314.16666666666669</v>
      </c>
      <c r="V5" s="9">
        <f>VLOOKUP(A5,Formelhilfe!$A$9:$P$44,16,FALSE)</f>
        <v>3</v>
      </c>
      <c r="W5" s="11">
        <f>SUM(E5:H5,L5:Q5)</f>
        <v>942.5</v>
      </c>
    </row>
    <row r="6" spans="1:23" ht="18" customHeight="1" x14ac:dyDescent="0.4">
      <c r="A6" s="137" t="s">
        <v>96</v>
      </c>
      <c r="B6" s="100" t="str">
        <f>VLOOKUP(A6,'Wettkampf 1'!$B$10:$C$45,2,FALSE)</f>
        <v>Lorup IV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314.7</v>
      </c>
      <c r="F6" s="9">
        <f>VLOOKUP($A6,'4'!$B$10:$D$45,3,FALSE)</f>
        <v>313.8</v>
      </c>
      <c r="G6" s="9">
        <f>VLOOKUP($A6,'5'!$B$10:$D$45,3,FALSE)</f>
        <v>312.60000000000002</v>
      </c>
      <c r="H6" s="9">
        <f>VLOOKUP($A6,'6'!$B$10:$D$45,3,FALSE)</f>
        <v>0</v>
      </c>
      <c r="I6" s="9">
        <f>K6/J6</f>
        <v>313.7</v>
      </c>
      <c r="J6" s="9">
        <f>VLOOKUP(A6,Formelhilfe!$A$9:$H$44,8,FALSE)</f>
        <v>3</v>
      </c>
      <c r="K6" s="10">
        <f>SUM(E6:H6)</f>
        <v>941.1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313.7</v>
      </c>
      <c r="V6" s="9">
        <f>VLOOKUP(A6,Formelhilfe!$A$9:$P$44,16,FALSE)</f>
        <v>3</v>
      </c>
      <c r="W6" s="11">
        <f>SUM(E6:H6,L6:Q6)</f>
        <v>941.1</v>
      </c>
    </row>
    <row r="7" spans="1:23" ht="18" customHeight="1" x14ac:dyDescent="0.4">
      <c r="A7" s="137" t="s">
        <v>87</v>
      </c>
      <c r="B7" s="100" t="str">
        <f>VLOOKUP(A7,'Wettkampf 1'!$B$10:$C$45,2,FALSE)</f>
        <v>Börgermoor 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315.2</v>
      </c>
      <c r="F7" s="9">
        <f>VLOOKUP($A7,'4'!$B$10:$D$45,3,FALSE)</f>
        <v>312.7</v>
      </c>
      <c r="G7" s="9">
        <f>VLOOKUP($A7,'5'!$B$10:$D$45,3,FALSE)</f>
        <v>313.10000000000002</v>
      </c>
      <c r="H7" s="9">
        <f>VLOOKUP($A7,'6'!$B$10:$D$45,3,FALSE)</f>
        <v>0</v>
      </c>
      <c r="I7" s="9">
        <f>K7/J7</f>
        <v>313.66666666666669</v>
      </c>
      <c r="J7" s="9">
        <f>VLOOKUP(A7,Formelhilfe!$A$9:$H$44,8,FALSE)</f>
        <v>3</v>
      </c>
      <c r="K7" s="10">
        <f>SUM(E7:H7)</f>
        <v>941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313.66666666666669</v>
      </c>
      <c r="V7" s="9">
        <f>VLOOKUP(A7,Formelhilfe!$A$9:$P$44,16,FALSE)</f>
        <v>3</v>
      </c>
      <c r="W7" s="11">
        <f>SUM(E7:H7,L7:Q7)</f>
        <v>941</v>
      </c>
    </row>
    <row r="8" spans="1:23" ht="18" customHeight="1" x14ac:dyDescent="0.4">
      <c r="A8" s="137" t="s">
        <v>91</v>
      </c>
      <c r="B8" s="100" t="str">
        <f>VLOOKUP(A8,'Wettkampf 1'!$B$10:$C$45,2,FALSE)</f>
        <v>Lahn II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314.10000000000002</v>
      </c>
      <c r="F8" s="9">
        <f>VLOOKUP($A8,'4'!$B$10:$D$45,3,FALSE)</f>
        <v>312.60000000000002</v>
      </c>
      <c r="G8" s="9">
        <f>VLOOKUP($A8,'5'!$B$10:$D$45,3,FALSE)</f>
        <v>312.39999999999998</v>
      </c>
      <c r="H8" s="9">
        <f>VLOOKUP($A8,'6'!$B$10:$D$45,3,FALSE)</f>
        <v>0</v>
      </c>
      <c r="I8" s="9">
        <f>K8/J8</f>
        <v>313.03333333333336</v>
      </c>
      <c r="J8" s="9">
        <f>VLOOKUP(A8,Formelhilfe!$A$9:$H$44,8,FALSE)</f>
        <v>3</v>
      </c>
      <c r="K8" s="10">
        <f>SUM(E8:H8)</f>
        <v>939.1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313.03333333333336</v>
      </c>
      <c r="V8" s="9">
        <f>VLOOKUP(A8,Formelhilfe!$A$9:$P$44,16,FALSE)</f>
        <v>3</v>
      </c>
      <c r="W8" s="11">
        <f>SUM(E8:H8,L8:Q8)</f>
        <v>939.1</v>
      </c>
    </row>
    <row r="9" spans="1:23" ht="18" customHeight="1" x14ac:dyDescent="0.4">
      <c r="A9" s="137" t="s">
        <v>98</v>
      </c>
      <c r="B9" s="100" t="str">
        <f>VLOOKUP(A9,'Wettkampf 1'!$B$10:$C$45,2,FALSE)</f>
        <v>Lorup IV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313</v>
      </c>
      <c r="F9" s="9">
        <f>VLOOKUP($A9,'4'!$B$10:$D$45,3,FALSE)</f>
        <v>313.5</v>
      </c>
      <c r="G9" s="9">
        <f>VLOOKUP($A9,'5'!$B$10:$D$45,3,FALSE)</f>
        <v>312.5</v>
      </c>
      <c r="H9" s="9">
        <f>VLOOKUP($A9,'6'!$B$10:$D$45,3,FALSE)</f>
        <v>0</v>
      </c>
      <c r="I9" s="9">
        <f>K9/J9</f>
        <v>313</v>
      </c>
      <c r="J9" s="9">
        <f>VLOOKUP(A9,Formelhilfe!$A$9:$H$44,8,FALSE)</f>
        <v>3</v>
      </c>
      <c r="K9" s="10">
        <f>SUM(E9:H9)</f>
        <v>939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313</v>
      </c>
      <c r="V9" s="9">
        <f>VLOOKUP(A9,Formelhilfe!$A$9:$P$44,16,FALSE)</f>
        <v>3</v>
      </c>
      <c r="W9" s="11">
        <f>SUM(E9:H9,L9:Q9)</f>
        <v>939</v>
      </c>
    </row>
    <row r="10" spans="1:23" ht="18" customHeight="1" x14ac:dyDescent="0.4">
      <c r="A10" s="137" t="s">
        <v>110</v>
      </c>
      <c r="B10" s="100" t="str">
        <f>VLOOKUP(A10,'Wettkampf 1'!$B$10:$C$45,2,FALSE)</f>
        <v>Werlte III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312</v>
      </c>
      <c r="F10" s="9">
        <f>VLOOKUP($A10,'4'!$B$10:$D$45,3,FALSE)</f>
        <v>312.10000000000002</v>
      </c>
      <c r="G10" s="9">
        <f>VLOOKUP($A10,'5'!$B$10:$D$45,3,FALSE)</f>
        <v>312.39999999999998</v>
      </c>
      <c r="H10" s="9">
        <f>VLOOKUP($A10,'6'!$B$10:$D$45,3,FALSE)</f>
        <v>0</v>
      </c>
      <c r="I10" s="9">
        <f>K10/J10</f>
        <v>312.16666666666669</v>
      </c>
      <c r="J10" s="9">
        <f>VLOOKUP(A10,Formelhilfe!$A$9:$H$44,8,FALSE)</f>
        <v>3</v>
      </c>
      <c r="K10" s="10">
        <f>SUM(E10:H10)</f>
        <v>936.5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312.16666666666669</v>
      </c>
      <c r="V10" s="9">
        <f>VLOOKUP(A10,Formelhilfe!$A$9:$P$44,16,FALSE)</f>
        <v>3</v>
      </c>
      <c r="W10" s="11">
        <f>SUM(E10:H10,L10:Q10)</f>
        <v>936.5</v>
      </c>
    </row>
    <row r="11" spans="1:23" ht="18" customHeight="1" x14ac:dyDescent="0.4">
      <c r="A11" s="137" t="s">
        <v>99</v>
      </c>
      <c r="B11" s="100" t="str">
        <f>VLOOKUP(A11,'Wettkampf 1'!$B$10:$C$45,2,FALSE)</f>
        <v>Lorup IV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311.2</v>
      </c>
      <c r="F11" s="9">
        <f>VLOOKUP($A11,'4'!$B$10:$D$45,3,FALSE)</f>
        <v>311.89999999999998</v>
      </c>
      <c r="G11" s="9">
        <f>VLOOKUP($A11,'5'!$B$10:$D$45,3,FALSE)</f>
        <v>312.89999999999998</v>
      </c>
      <c r="H11" s="9">
        <f>VLOOKUP($A11,'6'!$B$10:$D$45,3,FALSE)</f>
        <v>0</v>
      </c>
      <c r="I11" s="9">
        <f>K11/J11</f>
        <v>311.99999999999994</v>
      </c>
      <c r="J11" s="9">
        <f>VLOOKUP(A11,Formelhilfe!$A$9:$H$44,8,FALSE)</f>
        <v>3</v>
      </c>
      <c r="K11" s="10">
        <f>SUM(E11:H11)</f>
        <v>935.99999999999989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311.99999999999994</v>
      </c>
      <c r="V11" s="9">
        <f>VLOOKUP(A11,Formelhilfe!$A$9:$P$44,16,FALSE)</f>
        <v>3</v>
      </c>
      <c r="W11" s="11">
        <f>SUM(E11:H11,L11:Q11)</f>
        <v>935.99999999999989</v>
      </c>
    </row>
    <row r="12" spans="1:23" ht="18" customHeight="1" x14ac:dyDescent="0.4">
      <c r="A12" s="137" t="s">
        <v>104</v>
      </c>
      <c r="B12" s="100" t="str">
        <f>VLOOKUP(A12,'Wettkampf 1'!$B$10:$C$45,2,FALSE)</f>
        <v>Ostenwalde II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311.39999999999998</v>
      </c>
      <c r="F12" s="9">
        <f>VLOOKUP($A12,'4'!$B$10:$D$45,3,FALSE)</f>
        <v>309.60000000000002</v>
      </c>
      <c r="G12" s="9">
        <f>VLOOKUP($A12,'5'!$B$10:$D$45,3,FALSE)</f>
        <v>314.10000000000002</v>
      </c>
      <c r="H12" s="9">
        <f>VLOOKUP($A12,'6'!$B$10:$D$45,3,FALSE)</f>
        <v>0</v>
      </c>
      <c r="I12" s="9">
        <f>K12/J12</f>
        <v>311.7</v>
      </c>
      <c r="J12" s="9">
        <f>VLOOKUP(A12,Formelhilfe!$A$9:$H$44,8,FALSE)</f>
        <v>3</v>
      </c>
      <c r="K12" s="10">
        <f>SUM(E12:H12)</f>
        <v>935.1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311.7</v>
      </c>
      <c r="V12" s="9">
        <f>VLOOKUP(A12,Formelhilfe!$A$9:$P$44,16,FALSE)</f>
        <v>3</v>
      </c>
      <c r="W12" s="11">
        <f>SUM(E12:H12,L12:Q12)</f>
        <v>935.1</v>
      </c>
    </row>
    <row r="13" spans="1:23" ht="18" customHeight="1" x14ac:dyDescent="0.4">
      <c r="A13" s="137" t="s">
        <v>97</v>
      </c>
      <c r="B13" s="100" t="str">
        <f>VLOOKUP(A13,'Wettkampf 1'!$B$10:$C$45,2,FALSE)</f>
        <v>Lorup IV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312.60000000000002</v>
      </c>
      <c r="F13" s="9">
        <f>VLOOKUP($A13,'4'!$B$10:$D$45,3,FALSE)</f>
        <v>312.3</v>
      </c>
      <c r="G13" s="9">
        <f>VLOOKUP($A13,'5'!$B$10:$D$45,3,FALSE)</f>
        <v>309.10000000000002</v>
      </c>
      <c r="H13" s="9">
        <f>VLOOKUP($A13,'6'!$B$10:$D$45,3,FALSE)</f>
        <v>0</v>
      </c>
      <c r="I13" s="9">
        <f>K13/J13</f>
        <v>311.33333333333337</v>
      </c>
      <c r="J13" s="9">
        <f>VLOOKUP(A13,Formelhilfe!$A$9:$H$44,8,FALSE)</f>
        <v>3</v>
      </c>
      <c r="K13" s="10">
        <f>SUM(E13:H13)</f>
        <v>934.00000000000011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311.33333333333337</v>
      </c>
      <c r="V13" s="9">
        <f>VLOOKUP(A13,Formelhilfe!$A$9:$P$44,16,FALSE)</f>
        <v>3</v>
      </c>
      <c r="W13" s="11">
        <f>SUM(E13:H13,L13:Q13)</f>
        <v>934.00000000000011</v>
      </c>
    </row>
    <row r="14" spans="1:23" ht="18" customHeight="1" x14ac:dyDescent="0.4">
      <c r="A14" s="137" t="s">
        <v>101</v>
      </c>
      <c r="B14" s="100" t="str">
        <f>VLOOKUP(A14,'Wettkampf 1'!$B$10:$C$45,2,FALSE)</f>
        <v>Ostenwalde 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313.5</v>
      </c>
      <c r="F14" s="9">
        <f>VLOOKUP($A14,'4'!$B$10:$D$45,3,FALSE)</f>
        <v>311.2</v>
      </c>
      <c r="G14" s="9">
        <f>VLOOKUP($A14,'5'!$B$10:$D$45,3,FALSE)</f>
        <v>308.89999999999998</v>
      </c>
      <c r="H14" s="9">
        <f>VLOOKUP($A14,'6'!$B$10:$D$45,3,FALSE)</f>
        <v>0</v>
      </c>
      <c r="I14" s="9">
        <f>K14/J14</f>
        <v>311.2</v>
      </c>
      <c r="J14" s="9">
        <f>VLOOKUP(A14,Formelhilfe!$A$9:$H$44,8,FALSE)</f>
        <v>3</v>
      </c>
      <c r="K14" s="10">
        <f>SUM(E14:H14)</f>
        <v>933.6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311.2</v>
      </c>
      <c r="V14" s="9">
        <f>VLOOKUP(A14,Formelhilfe!$A$9:$P$44,16,FALSE)</f>
        <v>3</v>
      </c>
      <c r="W14" s="11">
        <f>SUM(E14:H14,L14:Q14)</f>
        <v>933.6</v>
      </c>
    </row>
    <row r="15" spans="1:23" ht="18" customHeight="1" x14ac:dyDescent="0.4">
      <c r="A15" s="137" t="s">
        <v>108</v>
      </c>
      <c r="B15" s="100" t="str">
        <f>VLOOKUP(A15,'Wettkampf 1'!$B$10:$C$45,2,FALSE)</f>
        <v>Werlte III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309.60000000000002</v>
      </c>
      <c r="F15" s="9">
        <f>VLOOKUP($A15,'4'!$B$10:$D$45,3,FALSE)</f>
        <v>311.2</v>
      </c>
      <c r="G15" s="9">
        <f>VLOOKUP($A15,'5'!$B$10:$D$45,3,FALSE)</f>
        <v>312.10000000000002</v>
      </c>
      <c r="H15" s="9">
        <f>VLOOKUP($A15,'6'!$B$10:$D$45,3,FALSE)</f>
        <v>0</v>
      </c>
      <c r="I15" s="9">
        <f>K15/J15</f>
        <v>310.96666666666664</v>
      </c>
      <c r="J15" s="9">
        <f>VLOOKUP(A15,Formelhilfe!$A$9:$H$44,8,FALSE)</f>
        <v>3</v>
      </c>
      <c r="K15" s="10">
        <f>SUM(E15:H15)</f>
        <v>932.9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310.96666666666664</v>
      </c>
      <c r="V15" s="9">
        <f>VLOOKUP(A15,Formelhilfe!$A$9:$P$44,16,FALSE)</f>
        <v>3</v>
      </c>
      <c r="W15" s="11">
        <f>SUM(E15:H15,L15:Q15)</f>
        <v>932.9</v>
      </c>
    </row>
    <row r="16" spans="1:23" ht="18" customHeight="1" x14ac:dyDescent="0.4">
      <c r="A16" s="137" t="s">
        <v>92</v>
      </c>
      <c r="B16" s="100" t="str">
        <f>VLOOKUP(A16,'Wettkampf 1'!$B$10:$C$45,2,FALSE)</f>
        <v>Neubörger 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311.60000000000002</v>
      </c>
      <c r="F16" s="9">
        <f>VLOOKUP($A16,'4'!$B$10:$D$45,3,FALSE)</f>
        <v>310</v>
      </c>
      <c r="G16" s="9">
        <f>VLOOKUP($A16,'5'!$B$10:$D$45,3,FALSE)</f>
        <v>310.89999999999998</v>
      </c>
      <c r="H16" s="9">
        <f>VLOOKUP($A16,'6'!$B$10:$D$45,3,FALSE)</f>
        <v>0</v>
      </c>
      <c r="I16" s="9">
        <f>K16/J16</f>
        <v>310.83333333333331</v>
      </c>
      <c r="J16" s="9">
        <f>VLOOKUP(A16,Formelhilfe!$A$9:$H$44,8,FALSE)</f>
        <v>3</v>
      </c>
      <c r="K16" s="10">
        <f>SUM(E16:H16)</f>
        <v>932.5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310.83333333333331</v>
      </c>
      <c r="V16" s="9">
        <f>VLOOKUP(A16,Formelhilfe!$A$9:$P$44,16,FALSE)</f>
        <v>3</v>
      </c>
      <c r="W16" s="11">
        <f>SUM(E16:H16,L16:Q16)</f>
        <v>932.5</v>
      </c>
    </row>
    <row r="17" spans="1:45" ht="18" customHeight="1" x14ac:dyDescent="0.4">
      <c r="A17" s="137" t="s">
        <v>102</v>
      </c>
      <c r="B17" s="100" t="str">
        <f>VLOOKUP(A17,'Wettkampf 1'!$B$10:$C$45,2,FALSE)</f>
        <v>Ostenwalde II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313</v>
      </c>
      <c r="F17" s="9">
        <f>VLOOKUP($A17,'4'!$B$10:$D$45,3,FALSE)</f>
        <v>308.2</v>
      </c>
      <c r="G17" s="9">
        <f>VLOOKUP($A17,'5'!$B$10:$D$45,3,FALSE)</f>
        <v>311.2</v>
      </c>
      <c r="H17" s="9">
        <f>VLOOKUP($A17,'6'!$B$10:$D$45,3,FALSE)</f>
        <v>0</v>
      </c>
      <c r="I17" s="9">
        <f>K17/J17</f>
        <v>310.8</v>
      </c>
      <c r="J17" s="9">
        <f>VLOOKUP(A17,Formelhilfe!$A$9:$H$44,8,FALSE)</f>
        <v>3</v>
      </c>
      <c r="K17" s="10">
        <f>SUM(E17:H17)</f>
        <v>932.40000000000009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310.8</v>
      </c>
      <c r="V17" s="9">
        <f>VLOOKUP(A17,Formelhilfe!$A$9:$P$44,16,FALSE)</f>
        <v>3</v>
      </c>
      <c r="W17" s="11">
        <f>SUM(E17:H17,L17:Q17)</f>
        <v>932.40000000000009</v>
      </c>
    </row>
    <row r="18" spans="1:45" ht="18" customHeight="1" x14ac:dyDescent="0.4">
      <c r="A18" s="137" t="s">
        <v>93</v>
      </c>
      <c r="B18" s="100" t="str">
        <f>VLOOKUP(A18,'Wettkampf 1'!$B$10:$C$45,2,FALSE)</f>
        <v>Neubörger 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311.39999999999998</v>
      </c>
      <c r="F18" s="9">
        <f>VLOOKUP($A18,'4'!$B$10:$D$45,3,FALSE)</f>
        <v>308.7</v>
      </c>
      <c r="G18" s="9">
        <f>VLOOKUP($A18,'5'!$B$10:$D$45,3,FALSE)</f>
        <v>311.10000000000002</v>
      </c>
      <c r="H18" s="9">
        <f>VLOOKUP($A18,'6'!$B$10:$D$45,3,FALSE)</f>
        <v>0</v>
      </c>
      <c r="I18" s="9">
        <f>K18/J18</f>
        <v>310.39999999999998</v>
      </c>
      <c r="J18" s="9">
        <f>VLOOKUP(A18,Formelhilfe!$A$9:$H$44,8,FALSE)</f>
        <v>3</v>
      </c>
      <c r="K18" s="10">
        <f>SUM(E18:H18)</f>
        <v>931.19999999999993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310.39999999999998</v>
      </c>
      <c r="V18" s="9">
        <f>VLOOKUP(A18,Formelhilfe!$A$9:$P$44,16,FALSE)</f>
        <v>3</v>
      </c>
      <c r="W18" s="11">
        <f>SUM(E18:H18,L18:Q18)</f>
        <v>931.19999999999993</v>
      </c>
    </row>
    <row r="19" spans="1:45" ht="18" customHeight="1" x14ac:dyDescent="0.4">
      <c r="A19" s="137" t="s">
        <v>111</v>
      </c>
      <c r="B19" s="100" t="str">
        <f>VLOOKUP(A19,'Wettkampf 1'!$B$10:$C$45,2,FALSE)</f>
        <v>Werlte III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307.3</v>
      </c>
      <c r="F19" s="9">
        <f>VLOOKUP($A19,'4'!$B$10:$D$45,3,FALSE)</f>
        <v>310.3</v>
      </c>
      <c r="G19" s="9">
        <f>VLOOKUP($A19,'5'!$B$10:$D$45,3,FALSE)</f>
        <v>311.2</v>
      </c>
      <c r="H19" s="9">
        <f>VLOOKUP($A19,'6'!$B$10:$D$45,3,FALSE)</f>
        <v>0</v>
      </c>
      <c r="I19" s="9">
        <f>K19/J19</f>
        <v>309.59999999999997</v>
      </c>
      <c r="J19" s="9">
        <f>VLOOKUP(A19,Formelhilfe!$A$9:$H$44,8,FALSE)</f>
        <v>3</v>
      </c>
      <c r="K19" s="10">
        <f>SUM(E19:H19)</f>
        <v>928.8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309.59999999999997</v>
      </c>
      <c r="V19" s="9">
        <f>VLOOKUP(A19,Formelhilfe!$A$9:$P$44,16,FALSE)</f>
        <v>3</v>
      </c>
      <c r="W19" s="11">
        <f>SUM(E19:H19,L19:Q19)</f>
        <v>928.8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88</v>
      </c>
      <c r="B20" s="100" t="str">
        <f>VLOOKUP(A20,'Wettkampf 1'!$B$10:$C$45,2,FALSE)</f>
        <v>Börgermoor 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307.89999999999998</v>
      </c>
      <c r="F20" s="9">
        <f>VLOOKUP($A20,'4'!$B$10:$D$45,3,FALSE)</f>
        <v>308.7</v>
      </c>
      <c r="G20" s="9">
        <f>VLOOKUP($A20,'5'!$B$10:$D$45,3,FALSE)</f>
        <v>309.2</v>
      </c>
      <c r="H20" s="9">
        <f>VLOOKUP($A20,'6'!$B$10:$D$45,3,FALSE)</f>
        <v>0</v>
      </c>
      <c r="I20" s="9">
        <f>K20/J20</f>
        <v>308.59999999999997</v>
      </c>
      <c r="J20" s="9">
        <f>VLOOKUP(A20,Formelhilfe!$A$9:$H$44,8,FALSE)</f>
        <v>3</v>
      </c>
      <c r="K20" s="10">
        <f>SUM(E20:H20)</f>
        <v>925.8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308.59999999999997</v>
      </c>
      <c r="V20" s="9">
        <f>VLOOKUP(A20,Formelhilfe!$A$9:$P$44,16,FALSE)</f>
        <v>3</v>
      </c>
      <c r="W20" s="11">
        <f>SUM(E20:H20,L20:Q20)</f>
        <v>925.8</v>
      </c>
    </row>
    <row r="21" spans="1:45" ht="18" customHeight="1" x14ac:dyDescent="0.4">
      <c r="A21" s="137" t="s">
        <v>105</v>
      </c>
      <c r="B21" s="100" t="str">
        <f>VLOOKUP(A21,'Wettkampf 1'!$B$10:$C$45,2,FALSE)</f>
        <v>Ostenwalde II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309</v>
      </c>
      <c r="F21" s="9">
        <f>VLOOKUP($A21,'4'!$B$10:$D$45,3,FALSE)</f>
        <v>310.10000000000002</v>
      </c>
      <c r="G21" s="9">
        <f>VLOOKUP($A21,'5'!$B$10:$D$45,3,FALSE)</f>
        <v>306.3</v>
      </c>
      <c r="H21" s="9">
        <f>VLOOKUP($A21,'6'!$B$10:$D$45,3,FALSE)</f>
        <v>0</v>
      </c>
      <c r="I21" s="9">
        <f>K21/J21</f>
        <v>308.4666666666667</v>
      </c>
      <c r="J21" s="9">
        <f>VLOOKUP(A21,Formelhilfe!$A$9:$H$44,8,FALSE)</f>
        <v>3</v>
      </c>
      <c r="K21" s="10">
        <f>SUM(E21:H21)</f>
        <v>925.40000000000009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308.4666666666667</v>
      </c>
      <c r="V21" s="9">
        <f>VLOOKUP(A21,Formelhilfe!$A$9:$P$44,16,FALSE)</f>
        <v>3</v>
      </c>
      <c r="W21" s="11">
        <f>SUM(E21:H21,L21:Q21)</f>
        <v>925.40000000000009</v>
      </c>
    </row>
    <row r="22" spans="1:45" ht="18" customHeight="1" x14ac:dyDescent="0.4">
      <c r="A22" s="137" t="s">
        <v>106</v>
      </c>
      <c r="B22" s="100" t="str">
        <f>VLOOKUP(A22,'Wettkampf 1'!$B$10:$C$45,2,FALSE)</f>
        <v>Werlte III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306.39999999999998</v>
      </c>
      <c r="F22" s="9">
        <f>VLOOKUP($A22,'4'!$B$10:$D$45,3,FALSE)</f>
        <v>304.5</v>
      </c>
      <c r="G22" s="9">
        <f>VLOOKUP($A22,'5'!$B$10:$D$45,3,FALSE)</f>
        <v>308.3</v>
      </c>
      <c r="H22" s="9">
        <f>VLOOKUP($A22,'6'!$B$10:$D$45,3,FALSE)</f>
        <v>0</v>
      </c>
      <c r="I22" s="9">
        <f>K22/J22</f>
        <v>306.40000000000003</v>
      </c>
      <c r="J22" s="9">
        <f>VLOOKUP(A22,Formelhilfe!$A$9:$H$44,8,FALSE)</f>
        <v>3</v>
      </c>
      <c r="K22" s="10">
        <f>SUM(E22:H22)</f>
        <v>919.2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306.40000000000003</v>
      </c>
      <c r="V22" s="9">
        <f>VLOOKUP(A22,Formelhilfe!$A$9:$P$44,16,FALSE)</f>
        <v>3</v>
      </c>
      <c r="W22" s="11">
        <f>SUM(E22:H22,L22:Q22)</f>
        <v>919.2</v>
      </c>
    </row>
    <row r="23" spans="1:45" ht="18" customHeight="1" x14ac:dyDescent="0.4">
      <c r="A23" s="137" t="s">
        <v>109</v>
      </c>
      <c r="B23" s="100" t="str">
        <f>VLOOKUP(A23,'Wettkampf 1'!$B$10:$C$45,2,FALSE)</f>
        <v>Werlte III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303.2</v>
      </c>
      <c r="F23" s="9">
        <f>VLOOKUP($A23,'4'!$B$10:$D$45,3,FALSE)</f>
        <v>308.2</v>
      </c>
      <c r="G23" s="9">
        <f>VLOOKUP($A23,'5'!$B$10:$D$45,3,FALSE)</f>
        <v>304.7</v>
      </c>
      <c r="H23" s="9">
        <f>VLOOKUP($A23,'6'!$B$10:$D$45,3,FALSE)</f>
        <v>0</v>
      </c>
      <c r="I23" s="9">
        <f>K23/J23</f>
        <v>305.36666666666662</v>
      </c>
      <c r="J23" s="9">
        <f>VLOOKUP(A23,Formelhilfe!$A$9:$H$44,8,FALSE)</f>
        <v>3</v>
      </c>
      <c r="K23" s="10">
        <f>SUM(E23:H23)</f>
        <v>916.09999999999991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305.36666666666662</v>
      </c>
      <c r="V23" s="9">
        <f>VLOOKUP(A23,Formelhilfe!$A$9:$P$44,16,FALSE)</f>
        <v>3</v>
      </c>
      <c r="W23" s="11">
        <f>SUM(E23:H23,L23:Q23)</f>
        <v>916.09999999999991</v>
      </c>
    </row>
    <row r="24" spans="1:45" ht="18" customHeight="1" x14ac:dyDescent="0.4">
      <c r="A24" s="137" t="s">
        <v>90</v>
      </c>
      <c r="B24" s="100" t="str">
        <f>VLOOKUP(A24,'Wettkampf 1'!$B$10:$C$45,2,FALSE)</f>
        <v>Lahn 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305.5</v>
      </c>
      <c r="F24" s="9">
        <f>VLOOKUP($A24,'4'!$B$10:$D$45,3,FALSE)</f>
        <v>305.10000000000002</v>
      </c>
      <c r="G24" s="9">
        <f>VLOOKUP($A24,'5'!$B$10:$D$45,3,FALSE)</f>
        <v>302.8</v>
      </c>
      <c r="H24" s="9">
        <f>VLOOKUP($A24,'6'!$B$10:$D$45,3,FALSE)</f>
        <v>0</v>
      </c>
      <c r="I24" s="9">
        <f>K24/J24</f>
        <v>304.4666666666667</v>
      </c>
      <c r="J24" s="9">
        <f>VLOOKUP(A24,Formelhilfe!$A$9:$H$44,8,FALSE)</f>
        <v>3</v>
      </c>
      <c r="K24" s="10">
        <f>SUM(E24:H24)</f>
        <v>913.40000000000009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304.4666666666667</v>
      </c>
      <c r="V24" s="9">
        <f>VLOOKUP(A24,Formelhilfe!$A$9:$P$44,16,FALSE)</f>
        <v>3</v>
      </c>
      <c r="W24" s="11">
        <f>SUM(E24:H24,L24:Q24)</f>
        <v>913.40000000000009</v>
      </c>
    </row>
    <row r="25" spans="1:45" ht="18" customHeight="1" x14ac:dyDescent="0.4">
      <c r="A25" s="137" t="s">
        <v>95</v>
      </c>
      <c r="B25" s="100" t="str">
        <f>VLOOKUP(A25,'Wettkampf 1'!$B$10:$C$45,2,FALSE)</f>
        <v>Neubörger 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301</v>
      </c>
      <c r="F25" s="9">
        <f>VLOOKUP($A25,'4'!$B$10:$D$45,3,FALSE)</f>
        <v>302.89999999999998</v>
      </c>
      <c r="G25" s="9">
        <f>VLOOKUP($A25,'5'!$B$10:$D$45,3,FALSE)</f>
        <v>301.8</v>
      </c>
      <c r="H25" s="9">
        <f>VLOOKUP($A25,'6'!$B$10:$D$45,3,FALSE)</f>
        <v>0</v>
      </c>
      <c r="I25" s="9">
        <f>K25/J25</f>
        <v>301.90000000000003</v>
      </c>
      <c r="J25" s="9">
        <f>VLOOKUP(A25,Formelhilfe!$A$9:$H$44,8,FALSE)</f>
        <v>3</v>
      </c>
      <c r="K25" s="10">
        <f>SUM(E25:H25)</f>
        <v>905.7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301.90000000000003</v>
      </c>
      <c r="V25" s="9">
        <f>VLOOKUP(A25,Formelhilfe!$A$9:$P$44,16,FALSE)</f>
        <v>3</v>
      </c>
      <c r="W25" s="11">
        <f>SUM(E25:H25,L25:Q25)</f>
        <v>905.7</v>
      </c>
    </row>
    <row r="26" spans="1:45" ht="18" customHeight="1" x14ac:dyDescent="0.4">
      <c r="A26" s="137" t="s">
        <v>100</v>
      </c>
      <c r="B26" s="100" t="str">
        <f>VLOOKUP(A26,'Wettkampf 1'!$B$10:$C$45,2,FALSE)</f>
        <v>Lorup IV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296</v>
      </c>
      <c r="F26" s="9">
        <f>VLOOKUP($A26,'4'!$B$10:$D$45,3,FALSE)</f>
        <v>302.7</v>
      </c>
      <c r="G26" s="9">
        <f>VLOOKUP($A26,'5'!$B$10:$D$45,3,FALSE)</f>
        <v>300.7</v>
      </c>
      <c r="H26" s="9">
        <f>VLOOKUP($A26,'6'!$B$10:$D$45,3,FALSE)</f>
        <v>0</v>
      </c>
      <c r="I26" s="9">
        <f>K26/J26</f>
        <v>299.8</v>
      </c>
      <c r="J26" s="9">
        <f>VLOOKUP(A26,Formelhilfe!$A$9:$H$44,8,FALSE)</f>
        <v>3</v>
      </c>
      <c r="K26" s="10">
        <f>SUM(E26:H26)</f>
        <v>899.40000000000009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299.8</v>
      </c>
      <c r="V26" s="9">
        <f>VLOOKUP(A26,Formelhilfe!$A$9:$P$44,16,FALSE)</f>
        <v>3</v>
      </c>
      <c r="W26" s="11">
        <f>SUM(E26:H26,L26:Q26)</f>
        <v>899.40000000000009</v>
      </c>
    </row>
    <row r="27" spans="1:45" ht="18" customHeight="1" x14ac:dyDescent="0.4">
      <c r="A27" s="137" t="s">
        <v>120</v>
      </c>
      <c r="B27" s="100" t="str">
        <f>VLOOKUP(A27,'Wettkampf 1'!$B$10:$C$45,2,FALSE)</f>
        <v>Werlte III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310.2</v>
      </c>
      <c r="G27" s="9">
        <f>VLOOKUP($A27,'5'!$B$10:$D$45,3,FALSE)</f>
        <v>311.10000000000002</v>
      </c>
      <c r="H27" s="9">
        <f>VLOOKUP($A27,'6'!$B$10:$D$45,3,FALSE)</f>
        <v>0</v>
      </c>
      <c r="I27" s="9">
        <f>K27/J27</f>
        <v>310.64999999999998</v>
      </c>
      <c r="J27" s="9">
        <f>VLOOKUP(A27,Formelhilfe!$A$9:$H$44,8,FALSE)</f>
        <v>2</v>
      </c>
      <c r="K27" s="10">
        <f>SUM(E27:H27)</f>
        <v>621.29999999999995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310.64999999999998</v>
      </c>
      <c r="V27" s="9">
        <f>VLOOKUP(A27,Formelhilfe!$A$9:$P$44,16,FALSE)</f>
        <v>2</v>
      </c>
      <c r="W27" s="11">
        <f>SUM(E27:H27,L27:Q27)</f>
        <v>621.29999999999995</v>
      </c>
    </row>
    <row r="28" spans="1:45" ht="21" x14ac:dyDescent="0.4">
      <c r="A28" s="137" t="s">
        <v>117</v>
      </c>
      <c r="B28" s="100" t="str">
        <f>VLOOKUP(A28,'Wettkampf 1'!$B$10:$C$45,2,FALSE)</f>
        <v>Lahn 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307.3</v>
      </c>
      <c r="G28" s="9">
        <f>VLOOKUP($A28,'5'!$B$10:$D$45,3,FALSE)</f>
        <v>311</v>
      </c>
      <c r="H28" s="9">
        <f>VLOOKUP($A28,'6'!$B$10:$D$45,3,FALSE)</f>
        <v>0</v>
      </c>
      <c r="I28" s="9">
        <f>K28/J28</f>
        <v>309.14999999999998</v>
      </c>
      <c r="J28" s="9">
        <f>VLOOKUP(A28,Formelhilfe!$A$9:$H$44,8,FALSE)</f>
        <v>2</v>
      </c>
      <c r="K28" s="10">
        <f>SUM(E28:H28)</f>
        <v>618.29999999999995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309.14999999999998</v>
      </c>
      <c r="V28" s="9">
        <f>VLOOKUP(A28,Formelhilfe!$A$9:$P$44,16,FALSE)</f>
        <v>2</v>
      </c>
      <c r="W28" s="11">
        <f>SUM(E28:H28,L28:Q28)</f>
        <v>618.29999999999995</v>
      </c>
    </row>
    <row r="29" spans="1:45" ht="21" x14ac:dyDescent="0.4">
      <c r="A29" s="137" t="s">
        <v>119</v>
      </c>
      <c r="B29" s="100" t="str">
        <f>VLOOKUP(A29,'Wettkampf 1'!$B$10:$C$45,2,FALSE)</f>
        <v>Börgermoor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309</v>
      </c>
      <c r="G29" s="9">
        <f>VLOOKUP($A29,'5'!$B$10:$D$45,3,FALSE)</f>
        <v>305</v>
      </c>
      <c r="H29" s="9">
        <f>VLOOKUP($A29,'6'!$B$10:$D$45,3,FALSE)</f>
        <v>0</v>
      </c>
      <c r="I29" s="9">
        <f>K29/J29</f>
        <v>307</v>
      </c>
      <c r="J29" s="9">
        <f>VLOOKUP(A29,Formelhilfe!$A$9:$H$44,8,FALSE)</f>
        <v>2</v>
      </c>
      <c r="K29" s="10">
        <f>SUM(E29:H29)</f>
        <v>614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307</v>
      </c>
      <c r="V29" s="9">
        <f>VLOOKUP(A29,Formelhilfe!$A$9:$P$44,16,FALSE)</f>
        <v>2</v>
      </c>
      <c r="W29" s="11">
        <f>SUM(E29:H29,L29:Q29)</f>
        <v>614</v>
      </c>
    </row>
    <row r="30" spans="1:45" ht="21" x14ac:dyDescent="0.4">
      <c r="A30" s="137" t="s">
        <v>107</v>
      </c>
      <c r="B30" s="100" t="str">
        <f>VLOOKUP(A30,'Wettkampf 1'!$B$10:$C$45,2,FALSE)</f>
        <v>Werlte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309.39999999999998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K30/J30</f>
        <v>309.39999999999998</v>
      </c>
      <c r="J30" s="9">
        <f>VLOOKUP(A30,Formelhilfe!$A$9:$H$44,8,FALSE)</f>
        <v>1</v>
      </c>
      <c r="K30" s="10">
        <f>SUM(E30:H30)</f>
        <v>309.39999999999998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>
        <f>W30/V30</f>
        <v>309.39999999999998</v>
      </c>
      <c r="V30" s="9">
        <f>VLOOKUP(A30,Formelhilfe!$A$9:$P$44,16,FALSE)</f>
        <v>1</v>
      </c>
      <c r="W30" s="11">
        <f>SUM(E30:H30,L30:Q30)</f>
        <v>309.39999999999998</v>
      </c>
    </row>
    <row r="31" spans="1:45" ht="21" x14ac:dyDescent="0.4">
      <c r="A31" s="137" t="s">
        <v>118</v>
      </c>
      <c r="B31" s="100" t="str">
        <f>VLOOKUP(A31,'Wettkampf 1'!$B$10:$C$45,2,FALSE)</f>
        <v>Neubörger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304.8</v>
      </c>
      <c r="G31" s="9" t="str">
        <f>VLOOKUP($A31,'5'!$B$10:$D$45,3,FALSE)</f>
        <v>303,7</v>
      </c>
      <c r="H31" s="9">
        <f>VLOOKUP($A31,'6'!$B$10:$D$45,3,FALSE)</f>
        <v>0</v>
      </c>
      <c r="I31" s="9">
        <f>K31/J31</f>
        <v>152.4</v>
      </c>
      <c r="J31" s="9">
        <f>VLOOKUP(A31,Formelhilfe!$A$9:$H$44,8,FALSE)</f>
        <v>2</v>
      </c>
      <c r="K31" s="10">
        <f>SUM(E31:H31)</f>
        <v>304.8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>
        <f>W31/V31</f>
        <v>152.4</v>
      </c>
      <c r="V31" s="9">
        <f>VLOOKUP(A31,Formelhilfe!$A$9:$P$44,16,FALSE)</f>
        <v>2</v>
      </c>
      <c r="W31" s="11">
        <f>SUM(E31:H31,L31:Q31)</f>
        <v>304.8</v>
      </c>
    </row>
    <row r="32" spans="1:45" ht="21" x14ac:dyDescent="0.4">
      <c r="A32" s="137" t="s">
        <v>58</v>
      </c>
      <c r="B32" s="100" t="str">
        <f>VLOOKUP(A32,'Wettkampf 1'!$B$10:$C$45,2,FALSE)</f>
        <v>Ostenwalde 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37" t="s">
        <v>59</v>
      </c>
      <c r="B33" s="100" t="str">
        <f>VLOOKUP(A33,'Wettkampf 1'!$B$10:$C$45,2,FALSE)</f>
        <v>Ostenwalde 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37" t="s">
        <v>60</v>
      </c>
      <c r="B34" s="100" t="str">
        <f>VLOOKUP(A34,'Wettkampf 1'!$B$10:$C$45,2,FALSE)</f>
        <v>Lahn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37" t="s">
        <v>61</v>
      </c>
      <c r="B35" s="100" t="str">
        <f>VLOOKUP(A35,'Wettkampf 1'!$B$10:$C$45,2,FALSE)</f>
        <v>Werlte III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37" t="s">
        <v>62</v>
      </c>
      <c r="B36" s="100" t="str">
        <f>VLOOKUP(A36,'Wettkampf 1'!$B$10:$C$45,2,FALSE)</f>
        <v>Werlte III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37" t="s">
        <v>54</v>
      </c>
      <c r="B37" s="100" t="str">
        <f>VLOOKUP(A37,'Wettkampf 1'!$B$10:$C$45,2,FALSE)</f>
        <v>Neubörger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">
      <c r="A2" s="13" t="str">
        <f>'Wettkampf 1'!B2</f>
        <v>Börgermoor 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3</v>
      </c>
      <c r="S2" s="13" t="s">
        <v>19</v>
      </c>
      <c r="T2" s="13" t="s">
        <v>15</v>
      </c>
      <c r="U2" s="13" t="s">
        <v>29</v>
      </c>
    </row>
    <row r="3" spans="1:21" x14ac:dyDescent="0.3">
      <c r="A3" s="13" t="str">
        <f>'Wettkampf 1'!B3</f>
        <v>Lahn II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3</v>
      </c>
      <c r="S3" s="13" t="s">
        <v>20</v>
      </c>
      <c r="T3" s="13" t="s">
        <v>27</v>
      </c>
      <c r="U3" s="13" t="s">
        <v>30</v>
      </c>
    </row>
    <row r="4" spans="1:21" x14ac:dyDescent="0.3">
      <c r="A4" s="13" t="str">
        <f>'Wettkampf 1'!B4</f>
        <v>Neubörger 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21</v>
      </c>
      <c r="T4" s="13" t="s">
        <v>17</v>
      </c>
      <c r="U4" s="13" t="s">
        <v>31</v>
      </c>
    </row>
    <row r="5" spans="1:21" x14ac:dyDescent="0.3">
      <c r="A5" s="13" t="str">
        <f>'Wettkampf 1'!B5</f>
        <v>Lorup IV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22</v>
      </c>
      <c r="T5" s="13" t="s">
        <v>55</v>
      </c>
      <c r="U5" s="13" t="s">
        <v>33</v>
      </c>
    </row>
    <row r="6" spans="1:21" x14ac:dyDescent="0.3">
      <c r="A6" s="13" t="str">
        <f>'Wettkampf 1'!B6</f>
        <v>Ostenwalde II</v>
      </c>
      <c r="B6" s="13">
        <f>IF('Wettkampf 1'!D6&gt;0,1,0)</f>
        <v>0</v>
      </c>
      <c r="C6" s="13">
        <f>IF('2'!$D6&gt;0,1,0)</f>
        <v>0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23</v>
      </c>
    </row>
    <row r="7" spans="1:21" x14ac:dyDescent="0.3">
      <c r="A7" s="13" t="str">
        <f>'Wettkampf 1'!B7</f>
        <v>Werlte III</v>
      </c>
      <c r="B7" s="13">
        <f>IF('Wettkampf 1'!D7&gt;0,1,0)</f>
        <v>0</v>
      </c>
      <c r="C7" s="13">
        <f>IF('2'!$D7&gt;0,1,0)</f>
        <v>0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3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3</v>
      </c>
      <c r="S7" s="13" t="s">
        <v>24</v>
      </c>
    </row>
    <row r="8" spans="1:21" x14ac:dyDescent="0.3">
      <c r="S8" s="13" t="s">
        <v>25</v>
      </c>
    </row>
    <row r="9" spans="1:21" ht="15.6" x14ac:dyDescent="0.3">
      <c r="A9" s="137" t="s">
        <v>86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3</v>
      </c>
      <c r="S9" s="13" t="s">
        <v>26</v>
      </c>
    </row>
    <row r="10" spans="1:21" ht="15.6" x14ac:dyDescent="0.3">
      <c r="A10" s="137" t="s">
        <v>87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3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3</v>
      </c>
      <c r="S10" s="13" t="s">
        <v>32</v>
      </c>
    </row>
    <row r="11" spans="1:21" ht="15.6" x14ac:dyDescent="0.3">
      <c r="A11" s="137" t="s">
        <v>88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3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3</v>
      </c>
    </row>
    <row r="12" spans="1:21" ht="15.6" x14ac:dyDescent="0.3">
      <c r="A12" s="137" t="s">
        <v>89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3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3</v>
      </c>
    </row>
    <row r="13" spans="1:21" ht="15.6" x14ac:dyDescent="0.3">
      <c r="A13" s="137" t="s">
        <v>90</v>
      </c>
      <c r="B13" s="13">
        <f>IF('Wettkampf 1'!D14&gt;0,1,0)</f>
        <v>0</v>
      </c>
      <c r="C13" s="13">
        <f>IF('2'!$D14&gt;0,1,0)</f>
        <v>0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3"/>
        <v>3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3</v>
      </c>
    </row>
    <row r="14" spans="1:21" ht="15.6" x14ac:dyDescent="0.3">
      <c r="A14" s="137" t="s">
        <v>91</v>
      </c>
      <c r="B14" s="13">
        <f>IF('Wettkampf 1'!D15&gt;0,1,0)</f>
        <v>0</v>
      </c>
      <c r="C14" s="13">
        <f>IF('2'!$D15&gt;0,1,0)</f>
        <v>0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0</v>
      </c>
      <c r="H14" s="13">
        <f t="shared" si="3"/>
        <v>3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3</v>
      </c>
    </row>
    <row r="15" spans="1:21" ht="15.6" x14ac:dyDescent="0.3">
      <c r="A15" s="137" t="s">
        <v>92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3</v>
      </c>
    </row>
    <row r="16" spans="1:21" ht="15.6" x14ac:dyDescent="0.3">
      <c r="A16" s="137" t="s">
        <v>93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3</v>
      </c>
    </row>
    <row r="17" spans="1:16" ht="15.6" x14ac:dyDescent="0.3">
      <c r="A17" s="137" t="s">
        <v>94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3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3</v>
      </c>
    </row>
    <row r="18" spans="1:16" ht="15.6" x14ac:dyDescent="0.3">
      <c r="A18" s="137" t="s">
        <v>95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3</v>
      </c>
    </row>
    <row r="19" spans="1:16" ht="15.6" x14ac:dyDescent="0.3">
      <c r="A19" s="137" t="s">
        <v>96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3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3</v>
      </c>
    </row>
    <row r="20" spans="1:16" ht="15.6" x14ac:dyDescent="0.3">
      <c r="A20" s="137" t="s">
        <v>97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0</v>
      </c>
      <c r="H20" s="13">
        <f t="shared" si="3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3</v>
      </c>
    </row>
    <row r="21" spans="1:16" ht="15.6" x14ac:dyDescent="0.3">
      <c r="A21" s="137" t="s">
        <v>98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3</v>
      </c>
    </row>
    <row r="22" spans="1:16" ht="15.6" x14ac:dyDescent="0.3">
      <c r="A22" s="137" t="s">
        <v>99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6" x14ac:dyDescent="0.3">
      <c r="A23" s="137" t="s">
        <v>100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3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3</v>
      </c>
    </row>
    <row r="24" spans="1:16" ht="15.6" x14ac:dyDescent="0.3">
      <c r="A24" s="137" t="s">
        <v>101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3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3</v>
      </c>
    </row>
    <row r="25" spans="1:16" ht="15.6" x14ac:dyDescent="0.3">
      <c r="A25" s="137" t="s">
        <v>102</v>
      </c>
      <c r="B25" s="13">
        <f>IF('Wettkampf 1'!D26&gt;0,1,0)</f>
        <v>0</v>
      </c>
      <c r="C25" s="13">
        <f>IF('2'!$D26&gt;0,1,0)</f>
        <v>0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3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3</v>
      </c>
    </row>
    <row r="26" spans="1:16" ht="15.6" x14ac:dyDescent="0.3">
      <c r="A26" s="137" t="s">
        <v>103</v>
      </c>
      <c r="B26" s="13">
        <f>IF('Wettkampf 1'!D27&gt;0,1,0)</f>
        <v>0</v>
      </c>
      <c r="C26" s="13">
        <f>IF('2'!$D27&gt;0,1,0)</f>
        <v>0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0</v>
      </c>
      <c r="H26" s="13">
        <f t="shared" si="3"/>
        <v>3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3</v>
      </c>
    </row>
    <row r="27" spans="1:16" ht="15.6" x14ac:dyDescent="0.3">
      <c r="A27" s="137" t="s">
        <v>104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3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3</v>
      </c>
    </row>
    <row r="28" spans="1:16" ht="15.6" x14ac:dyDescent="0.3">
      <c r="A28" s="137" t="s">
        <v>105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3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3</v>
      </c>
    </row>
    <row r="29" spans="1:16" ht="15.6" x14ac:dyDescent="0.3">
      <c r="A29" s="137" t="s">
        <v>106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3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3</v>
      </c>
    </row>
    <row r="30" spans="1:16" ht="15.6" x14ac:dyDescent="0.3">
      <c r="A30" s="137" t="s">
        <v>107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1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1</v>
      </c>
    </row>
    <row r="31" spans="1:16" ht="15.6" x14ac:dyDescent="0.3">
      <c r="A31" s="137" t="s">
        <v>108</v>
      </c>
      <c r="B31" s="13">
        <f>IF('Wettkampf 1'!D32&gt;0,1,0)</f>
        <v>0</v>
      </c>
      <c r="C31" s="13">
        <f>IF('2'!$D32&gt;0,1,0)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3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3</v>
      </c>
    </row>
    <row r="32" spans="1:16" ht="15.6" x14ac:dyDescent="0.3">
      <c r="A32" s="137" t="s">
        <v>109</v>
      </c>
      <c r="B32" s="13">
        <f>IF('Wettkampf 1'!D33&gt;0,1,0)</f>
        <v>0</v>
      </c>
      <c r="C32" s="13">
        <f>IF('2'!$D33&gt;0,1,0)</f>
        <v>0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0</v>
      </c>
      <c r="H32" s="13">
        <f t="shared" si="3"/>
        <v>3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3</v>
      </c>
    </row>
    <row r="33" spans="1:16" ht="15.6" x14ac:dyDescent="0.3">
      <c r="A33" s="137" t="s">
        <v>110</v>
      </c>
      <c r="B33" s="13">
        <f>IF('Wettkampf 1'!D34&gt;0,1,0)</f>
        <v>0</v>
      </c>
      <c r="C33" s="13">
        <f>IF('2'!$D34&gt;0,1,0)</f>
        <v>0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3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3</v>
      </c>
    </row>
    <row r="34" spans="1:16" ht="15.6" x14ac:dyDescent="0.3">
      <c r="A34" s="137" t="s">
        <v>111</v>
      </c>
      <c r="B34" s="13">
        <f>IF('Wettkampf 1'!D35&gt;0,1,0)</f>
        <v>0</v>
      </c>
      <c r="C34" s="13">
        <f>IF('2'!$D35&gt;0,1,0)</f>
        <v>0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3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3</v>
      </c>
    </row>
    <row r="35" spans="1:16" ht="15.6" x14ac:dyDescent="0.3">
      <c r="A35" s="137" t="s">
        <v>58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59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117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2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2</v>
      </c>
    </row>
    <row r="38" spans="1:16" ht="15.6" x14ac:dyDescent="0.3">
      <c r="A38" s="137" t="s">
        <v>60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61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62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118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2</v>
      </c>
    </row>
    <row r="42" spans="1:16" ht="15.6" x14ac:dyDescent="0.3">
      <c r="A42" s="137" t="s">
        <v>54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119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1</v>
      </c>
      <c r="F43" s="13">
        <f>IF('5'!$D44&gt;0,1,0)</f>
        <v>1</v>
      </c>
      <c r="G43" s="13">
        <f>IF('6'!$D44&gt;0,1,0)</f>
        <v>0</v>
      </c>
      <c r="H43" s="13">
        <f t="shared" si="6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2</v>
      </c>
    </row>
    <row r="44" spans="1:16" ht="15.6" x14ac:dyDescent="0.3">
      <c r="A44" s="137" t="s">
        <v>120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1</v>
      </c>
      <c r="F44" s="13">
        <f>IF('5'!$D45&gt;0,1,0)</f>
        <v>1</v>
      </c>
      <c r="G44" s="13">
        <f>IF('6'!$D45&gt;0,1,0)</f>
        <v>0</v>
      </c>
      <c r="H44" s="13">
        <f t="shared" si="6"/>
        <v>2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2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26</v>
      </c>
      <c r="E45" s="17">
        <f t="shared" si="9"/>
        <v>29</v>
      </c>
      <c r="F45" s="17">
        <f t="shared" si="9"/>
        <v>29</v>
      </c>
      <c r="G45" s="17">
        <f t="shared" si="9"/>
        <v>0</v>
      </c>
      <c r="H45" s="17">
        <f t="shared" ref="H45" si="10">SUM(H9:H38)</f>
        <v>78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84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83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940.30000000000007</v>
      </c>
      <c r="F2" s="5">
        <f>VLOOKUP($B$2:$B$7,'4'!$B$2:$D$7,3,FALSE)</f>
        <v>939.59999999999991</v>
      </c>
      <c r="G2" s="5">
        <f>VLOOKUP($B$2:$B$7,'5'!$B$2:$D$7,3,FALSE)</f>
        <v>938</v>
      </c>
      <c r="H2" s="5">
        <f>VLOOKUP($B$2:$B$7,'6'!$B$2:$D$7,3,FALSE)</f>
        <v>0</v>
      </c>
      <c r="I2" s="5">
        <f>J2/Formelhilfe!H2</f>
        <v>939.30000000000007</v>
      </c>
      <c r="J2" s="5">
        <f>SUM(C2:H2)</f>
        <v>2817.9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R2/Formelhilfe!O2</f>
        <v>#DIV/0!</v>
      </c>
      <c r="R2" s="5">
        <f>SUM(K2:P2)</f>
        <v>0</v>
      </c>
      <c r="S2" s="5">
        <f>T2/Formelhilfe!P2</f>
        <v>939.30000000000007</v>
      </c>
      <c r="T2" s="6">
        <f>SUM(C2:H2,K2:P2)</f>
        <v>2817.9</v>
      </c>
    </row>
    <row r="3" spans="1:20" ht="23.25" customHeight="1" x14ac:dyDescent="0.35">
      <c r="A3" s="12"/>
      <c r="B3" s="120" t="s">
        <v>80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939.19999999999993</v>
      </c>
      <c r="F3" s="5">
        <f>VLOOKUP($B$2:$B$7,'4'!$B$2:$D$7,3,FALSE)</f>
        <v>936.3</v>
      </c>
      <c r="G3" s="5">
        <f>VLOOKUP($B$2:$B$7,'5'!$B$2:$D$7,3,FALSE)</f>
        <v>940.40000000000009</v>
      </c>
      <c r="H3" s="5">
        <f>VLOOKUP($B$2:$B$7,'6'!$B$2:$D$7,3,FALSE)</f>
        <v>0</v>
      </c>
      <c r="I3" s="5">
        <f>J3/Formelhilfe!H5</f>
        <v>938.63333333333333</v>
      </c>
      <c r="J3" s="5">
        <f>SUM(C3:H3)</f>
        <v>2815.9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R3/Formelhilfe!O5</f>
        <v>#DIV/0!</v>
      </c>
      <c r="R3" s="5">
        <f>SUM(K3:P3)</f>
        <v>0</v>
      </c>
      <c r="S3" s="5">
        <f>T3/Formelhilfe!P5</f>
        <v>938.63333333333333</v>
      </c>
      <c r="T3" s="6">
        <f>SUM(C3:H3,K3:P3)</f>
        <v>2815.9</v>
      </c>
    </row>
    <row r="4" spans="1:20" ht="23.25" customHeight="1" x14ac:dyDescent="0.35">
      <c r="A4" s="12"/>
      <c r="B4" s="120" t="s">
        <v>84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942.4</v>
      </c>
      <c r="F4" s="5">
        <f>VLOOKUP($B$2:$B$7,'4'!$B$2:$D$7,3,FALSE)</f>
        <v>932.6</v>
      </c>
      <c r="G4" s="5">
        <f>VLOOKUP($B$2:$B$7,'5'!$B$2:$D$7,3,FALSE)</f>
        <v>937.80000000000007</v>
      </c>
      <c r="H4" s="5">
        <f>VLOOKUP($B$2:$B$7,'6'!$B$2:$D$7,3,FALSE)</f>
        <v>0</v>
      </c>
      <c r="I4" s="5">
        <f>J4/Formelhilfe!H6</f>
        <v>937.6</v>
      </c>
      <c r="J4" s="5">
        <f>SUM(C4:H4)</f>
        <v>2812.8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R4/Formelhilfe!O6</f>
        <v>#DIV/0!</v>
      </c>
      <c r="R4" s="5">
        <f>SUM(K4:P4)</f>
        <v>0</v>
      </c>
      <c r="S4" s="5">
        <f>T4/Formelhilfe!P6</f>
        <v>937.6</v>
      </c>
      <c r="T4" s="6">
        <f>SUM(C4:H4,K4:P4)</f>
        <v>2812.8</v>
      </c>
    </row>
    <row r="5" spans="1:20" ht="23.25" customHeight="1" x14ac:dyDescent="0.35">
      <c r="A5" s="12"/>
      <c r="B5" s="120" t="s">
        <v>82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936.69999999999993</v>
      </c>
      <c r="F5" s="5">
        <f>VLOOKUP($B$2:$B$7,'4'!$B$2:$D$7,3,FALSE)</f>
        <v>934.2</v>
      </c>
      <c r="G5" s="5">
        <f>VLOOKUP($B$2:$B$7,'5'!$B$2:$D$7,3,FALSE)</f>
        <v>936.30000000000007</v>
      </c>
      <c r="H5" s="5">
        <f>VLOOKUP($B$2:$B$7,'6'!$B$2:$D$7,3,FALSE)</f>
        <v>0</v>
      </c>
      <c r="I5" s="5">
        <f>J5/Formelhilfe!H4</f>
        <v>935.73333333333346</v>
      </c>
      <c r="J5" s="5">
        <f>SUM(C5:H5)</f>
        <v>2807.2000000000003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>SUM(K5:P5)</f>
        <v>0</v>
      </c>
      <c r="S5" s="5">
        <f>T5/Formelhilfe!P4</f>
        <v>935.73333333333346</v>
      </c>
      <c r="T5" s="6">
        <f>SUM(C5:H5,K5:P5)</f>
        <v>2807.2000000000003</v>
      </c>
    </row>
    <row r="6" spans="1:20" ht="23.25" customHeight="1" x14ac:dyDescent="0.35">
      <c r="A6" s="12"/>
      <c r="B6" s="120" t="s">
        <v>81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933.90000000000009</v>
      </c>
      <c r="F6" s="5">
        <f>VLOOKUP($B$2:$B$7,'4'!$B$2:$D$7,3,FALSE)</f>
        <v>935</v>
      </c>
      <c r="G6" s="5">
        <f>VLOOKUP($B$2:$B$7,'5'!$B$2:$D$7,3,FALSE)</f>
        <v>936.5</v>
      </c>
      <c r="H6" s="5">
        <f>VLOOKUP($B$2:$B$7,'6'!$B$2:$D$7,3,FALSE)</f>
        <v>0</v>
      </c>
      <c r="I6" s="5">
        <f>J6/Formelhilfe!H3</f>
        <v>935.13333333333333</v>
      </c>
      <c r="J6" s="5">
        <f>SUM(C6:H6)</f>
        <v>2805.4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R6/Formelhilfe!O3</f>
        <v>#DIV/0!</v>
      </c>
      <c r="R6" s="5">
        <f>SUM(K6:P6)</f>
        <v>0</v>
      </c>
      <c r="S6" s="5">
        <f>T6/Formelhilfe!P3</f>
        <v>935.13333333333333</v>
      </c>
      <c r="T6" s="6">
        <f>SUM(C6:H6,K6:P6)</f>
        <v>2805.4</v>
      </c>
    </row>
    <row r="7" spans="1:20" ht="23.25" customHeight="1" x14ac:dyDescent="0.35">
      <c r="A7" s="12"/>
      <c r="B7" s="120" t="s">
        <v>85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931</v>
      </c>
      <c r="F7" s="5">
        <f>VLOOKUP($B$2:$B$7,'4'!$B$2:$D$7,3,FALSE)</f>
        <v>927.8</v>
      </c>
      <c r="G7" s="5">
        <f>VLOOKUP($B$2:$B$7,'5'!$B$2:$D$7,3,FALSE)</f>
        <v>935.6</v>
      </c>
      <c r="H7" s="5">
        <f>VLOOKUP($B$2:$B$7,'6'!$B$2:$D$7,3,FALSE)</f>
        <v>0</v>
      </c>
      <c r="I7" s="5">
        <f>J7/Formelhilfe!H7</f>
        <v>931.4666666666667</v>
      </c>
      <c r="J7" s="5">
        <f>SUM(C7:H7)</f>
        <v>2794.4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>
        <f>T7/Formelhilfe!P7</f>
        <v>931.4666666666667</v>
      </c>
      <c r="T7" s="6">
        <f>SUM(C7:H7,K7:P7)</f>
        <v>2794.4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53</v>
      </c>
      <c r="Y1" s="185" t="str">
        <f>Übersicht!D4</f>
        <v>Börgermoor</v>
      </c>
      <c r="Z1" s="185"/>
    </row>
    <row r="2" spans="1:29" ht="15" customHeight="1" x14ac:dyDescent="0.3">
      <c r="A2" s="98">
        <v>1</v>
      </c>
      <c r="B2" s="120" t="s">
        <v>80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37</v>
      </c>
      <c r="Y2" s="186" t="str">
        <f>Übersicht!D3</f>
        <v>12.09.</v>
      </c>
      <c r="Z2" s="185"/>
    </row>
    <row r="3" spans="1:29" ht="15" customHeight="1" x14ac:dyDescent="0.3">
      <c r="A3" s="98">
        <v>2</v>
      </c>
      <c r="B3" s="120" t="s">
        <v>81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82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">
      <c r="A5" s="98">
        <v>4</v>
      </c>
      <c r="B5" s="120" t="s">
        <v>83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52</v>
      </c>
      <c r="Y5" s="183"/>
      <c r="Z5" s="184"/>
      <c r="AA5" s="109"/>
    </row>
    <row r="6" spans="1:29" ht="15" customHeight="1" x14ac:dyDescent="0.3">
      <c r="A6" s="98">
        <v>5</v>
      </c>
      <c r="B6" s="120" t="s">
        <v>84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51</v>
      </c>
      <c r="Y6" s="183"/>
      <c r="Z6" s="184"/>
      <c r="AA6" s="109"/>
    </row>
    <row r="7" spans="1:29" ht="15" customHeight="1" x14ac:dyDescent="0.3">
      <c r="A7" s="98">
        <v>6</v>
      </c>
      <c r="B7" s="120" t="s">
        <v>85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63</v>
      </c>
      <c r="Y7" s="183" t="s">
        <v>79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57</v>
      </c>
      <c r="V9" s="83"/>
      <c r="W9" s="180" t="s">
        <v>38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86</v>
      </c>
      <c r="C10" s="100" t="str">
        <f>B2</f>
        <v>Börgermoor I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87</v>
      </c>
      <c r="C11" s="166" t="str">
        <f>B2</f>
        <v>Börgermoor I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88</v>
      </c>
      <c r="C12" s="166" t="str">
        <f>B2</f>
        <v>Börgermoor I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89</v>
      </c>
      <c r="C13" s="166" t="s">
        <v>81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1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90</v>
      </c>
      <c r="C14" s="166" t="s">
        <v>81</v>
      </c>
      <c r="D14" s="100">
        <v>0</v>
      </c>
      <c r="E14" s="52" t="s">
        <v>39</v>
      </c>
      <c r="F14" s="69" t="str">
        <f t="shared" si="0"/>
        <v>0</v>
      </c>
      <c r="G14" s="69">
        <f t="shared" si="1"/>
        <v>0</v>
      </c>
      <c r="H14" s="69">
        <f t="shared" si="2"/>
        <v>0</v>
      </c>
      <c r="I14" s="69" t="str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91</v>
      </c>
      <c r="C15" s="166" t="s">
        <v>81</v>
      </c>
      <c r="D15" s="100">
        <v>0</v>
      </c>
      <c r="E15" s="52" t="s">
        <v>39</v>
      </c>
      <c r="F15" s="69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92</v>
      </c>
      <c r="C16" s="100" t="s">
        <v>82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1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93</v>
      </c>
      <c r="C17" s="166" t="s">
        <v>82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1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94</v>
      </c>
      <c r="C18" s="166" t="s">
        <v>82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1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95</v>
      </c>
      <c r="C19" s="166" t="s">
        <v>82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96</v>
      </c>
      <c r="C20" s="166" t="s">
        <v>83</v>
      </c>
      <c r="D20" s="100">
        <v>0</v>
      </c>
      <c r="E20" s="52" t="s">
        <v>39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 t="str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97</v>
      </c>
      <c r="C21" s="166" t="s">
        <v>83</v>
      </c>
      <c r="D21" s="100">
        <v>0</v>
      </c>
      <c r="E21" s="52" t="s">
        <v>39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 t="str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98</v>
      </c>
      <c r="C22" s="100" t="s">
        <v>83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1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99</v>
      </c>
      <c r="C23" s="166" t="s">
        <v>83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100</v>
      </c>
      <c r="C24" s="166" t="s">
        <v>83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1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101</v>
      </c>
      <c r="C25" s="166" t="s">
        <v>84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1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102</v>
      </c>
      <c r="C26" s="166" t="s">
        <v>84</v>
      </c>
      <c r="D26" s="100">
        <v>0</v>
      </c>
      <c r="E26" s="52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 t="str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103</v>
      </c>
      <c r="C27" s="166" t="s">
        <v>84</v>
      </c>
      <c r="D27" s="100">
        <v>0</v>
      </c>
      <c r="E27" s="52" t="s">
        <v>39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 t="str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104</v>
      </c>
      <c r="C28" s="100" t="s">
        <v>84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105</v>
      </c>
      <c r="C29" s="166" t="s">
        <v>84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106</v>
      </c>
      <c r="C30" s="166" t="s">
        <v>85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1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107</v>
      </c>
      <c r="C31" s="166" t="s">
        <v>85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1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108</v>
      </c>
      <c r="C32" s="166" t="s">
        <v>85</v>
      </c>
      <c r="D32" s="100">
        <v>0</v>
      </c>
      <c r="E32" s="52" t="s">
        <v>39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 t="str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109</v>
      </c>
      <c r="C33" s="166" t="s">
        <v>85</v>
      </c>
      <c r="D33" s="100">
        <v>0</v>
      </c>
      <c r="E33" s="52" t="s">
        <v>39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 t="str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110</v>
      </c>
      <c r="C34" s="100" t="s">
        <v>85</v>
      </c>
      <c r="D34" s="100">
        <v>0</v>
      </c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1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111</v>
      </c>
      <c r="C35" s="166" t="s">
        <v>85</v>
      </c>
      <c r="D35" s="100">
        <v>0</v>
      </c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1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58</v>
      </c>
      <c r="C36" s="166" t="str">
        <f>B6</f>
        <v>Ostenwalde II</v>
      </c>
      <c r="D36" s="100">
        <v>0</v>
      </c>
      <c r="E36" s="52" t="s">
        <v>39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59</v>
      </c>
      <c r="C37" s="166" t="str">
        <f>B6</f>
        <v>Ostenwalde II</v>
      </c>
      <c r="D37" s="100">
        <v>0</v>
      </c>
      <c r="E37" s="52" t="s">
        <v>39</v>
      </c>
      <c r="F37" s="69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117</v>
      </c>
      <c r="C38" s="166" t="s">
        <v>81</v>
      </c>
      <c r="D38" s="100">
        <v>0</v>
      </c>
      <c r="E38" s="52" t="s">
        <v>39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 t="str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60</v>
      </c>
      <c r="C39" s="166" t="s">
        <v>81</v>
      </c>
      <c r="D39" s="100">
        <v>0</v>
      </c>
      <c r="E39" s="52" t="s">
        <v>39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 t="str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61</v>
      </c>
      <c r="C40" s="100" t="str">
        <f>B7</f>
        <v>Werlte III</v>
      </c>
      <c r="D40" s="100">
        <v>0</v>
      </c>
      <c r="E40" s="52" t="s">
        <v>39</v>
      </c>
      <c r="F40" s="69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62</v>
      </c>
      <c r="C41" s="166" t="str">
        <f>B7</f>
        <v>Werlte III</v>
      </c>
      <c r="D41" s="100">
        <v>0</v>
      </c>
      <c r="E41" s="52" t="s">
        <v>39</v>
      </c>
      <c r="F41" s="69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118</v>
      </c>
      <c r="C42" s="166" t="s">
        <v>82</v>
      </c>
      <c r="D42" s="100">
        <v>0</v>
      </c>
      <c r="E42" s="52" t="s">
        <v>39</v>
      </c>
      <c r="F42" s="69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 t="str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54</v>
      </c>
      <c r="C43" s="166" t="s">
        <v>82</v>
      </c>
      <c r="D43" s="100">
        <v>0</v>
      </c>
      <c r="E43" s="52" t="s">
        <v>39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 t="str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119</v>
      </c>
      <c r="C44" s="166" t="s">
        <v>80</v>
      </c>
      <c r="D44" s="100">
        <v>0</v>
      </c>
      <c r="E44" s="52" t="s">
        <v>39</v>
      </c>
      <c r="F44" s="69" t="str">
        <f t="shared" si="0"/>
        <v>0</v>
      </c>
      <c r="G44" s="69" t="str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120</v>
      </c>
      <c r="C45" s="166" t="s">
        <v>85</v>
      </c>
      <c r="D45" s="100">
        <v>0</v>
      </c>
      <c r="E45" s="52" t="s">
        <v>39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3</v>
      </c>
      <c r="I46" s="69">
        <f>LARGE(I10:I45,1)+LARGE(I10:I45,2)+LARGE(I10:I45,3)</f>
        <v>0</v>
      </c>
      <c r="J46" s="69">
        <f>SUM(J10:J45)</f>
        <v>1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71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8" zoomScaleNormal="100" workbookViewId="0">
      <selection activeCell="U10" sqref="U1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53</v>
      </c>
      <c r="W1" s="188" t="str">
        <f>Übersicht!E4</f>
        <v>Lahn</v>
      </c>
      <c r="X1" s="188"/>
    </row>
    <row r="2" spans="1:29" x14ac:dyDescent="0.3">
      <c r="A2" s="115">
        <v>1</v>
      </c>
      <c r="B2" s="66" t="str">
        <f>'Wettkampf 1'!B2</f>
        <v>Börgermoor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Übersicht!E3</f>
        <v>26.09.</v>
      </c>
      <c r="X2" s="188"/>
    </row>
    <row r="3" spans="1:29" x14ac:dyDescent="0.3">
      <c r="A3" s="115">
        <v>2</v>
      </c>
      <c r="B3" s="66" t="str">
        <f>'Wettkampf 1'!B3</f>
        <v>Lahn II</v>
      </c>
      <c r="D3" s="75">
        <f>I46</f>
        <v>0</v>
      </c>
      <c r="E3" s="119" t="str">
        <f>IF(J46&gt;4,"Es sind zu viele Schützen in Wertung!"," ")</f>
        <v>Es sind zu viele Schützen in Wertung!</v>
      </c>
    </row>
    <row r="4" spans="1:29" x14ac:dyDescent="0.3">
      <c r="A4" s="115">
        <v>3</v>
      </c>
      <c r="B4" s="66" t="str">
        <f>'Wettkampf 1'!B4</f>
        <v>Neubörger I</v>
      </c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Lorup IV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0</v>
      </c>
      <c r="E6" s="119" t="str">
        <f>IF(P46&gt;4,"Es sind zu viele Schützen in Wertung!"," ")</f>
        <v>Es sind zu viele Schützen in Wertung!</v>
      </c>
      <c r="U6" s="78"/>
      <c r="V6" s="116" t="s">
        <v>51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63</v>
      </c>
      <c r="W7" s="190" t="s">
        <v>79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>
        <v>0</v>
      </c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>
        <v>0</v>
      </c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>
        <v>0</v>
      </c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>
        <v>0</v>
      </c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>
        <v>0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 t="str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>
        <v>0</v>
      </c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>
        <v>0</v>
      </c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>
        <v>0</v>
      </c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>
        <v>0</v>
      </c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>
        <v>0</v>
      </c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>
        <v>0</v>
      </c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1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>
        <v>0</v>
      </c>
      <c r="E44" s="85"/>
      <c r="F44" s="70">
        <f t="shared" si="0"/>
        <v>0</v>
      </c>
      <c r="G44" s="71">
        <f t="shared" si="1"/>
        <v>0</v>
      </c>
      <c r="H44" s="71">
        <f t="shared" si="2"/>
        <v>1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>
        <v>0</v>
      </c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1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5</v>
      </c>
      <c r="K46" s="71">
        <f>LARGE(K10:K45,1)+LARGE(K10:K45,2)+LARGE(K10:K45,3)</f>
        <v>0</v>
      </c>
      <c r="L46" s="71">
        <f>SUM(L10:L45)</f>
        <v>6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7</v>
      </c>
      <c r="Q46" s="71">
        <f>LARGE(Q10:Q45,1)+LARGE(Q10:Q45,2)+LARGE(Q10:Q45,3)</f>
        <v>0</v>
      </c>
      <c r="R46" s="71">
        <f>SUM(R10:S45)</f>
        <v>9</v>
      </c>
    </row>
    <row r="47" spans="1:27" x14ac:dyDescent="0.3">
      <c r="B47" s="89"/>
      <c r="C47" s="140" t="s">
        <v>71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W6" sqref="W6:X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53</v>
      </c>
      <c r="W1" s="188" t="str">
        <f>Übersicht!F4</f>
        <v>Neubörger</v>
      </c>
      <c r="X1" s="188"/>
    </row>
    <row r="2" spans="1:29" x14ac:dyDescent="0.3">
      <c r="A2" s="115">
        <v>1</v>
      </c>
      <c r="B2" s="66" t="str">
        <f>'Wettkampf 1'!B2</f>
        <v>Börgermoor I</v>
      </c>
      <c r="D2" s="75">
        <f>G46</f>
        <v>939.19999999999993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Übersicht!F3</f>
        <v>24.10.</v>
      </c>
      <c r="X2" s="188"/>
    </row>
    <row r="3" spans="1:29" x14ac:dyDescent="0.3">
      <c r="A3" s="115">
        <v>2</v>
      </c>
      <c r="B3" s="66" t="str">
        <f>'Wettkampf 1'!B3</f>
        <v>Lahn II</v>
      </c>
      <c r="D3" s="75">
        <f>I46</f>
        <v>933.90000000000009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</v>
      </c>
      <c r="D4" s="75">
        <f>K46</f>
        <v>936.69999999999993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Lorup IV</v>
      </c>
      <c r="D5" s="75">
        <f>M46</f>
        <v>940.30000000000007</v>
      </c>
      <c r="E5" s="119" t="str">
        <f>IF(N46&gt;4,"Es sind zu viele Schützen in Wertung!"," ")</f>
        <v xml:space="preserve"> </v>
      </c>
      <c r="U5" s="78"/>
      <c r="V5" s="116" t="s">
        <v>52</v>
      </c>
      <c r="W5" s="183" t="s">
        <v>94</v>
      </c>
      <c r="X5" s="184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942.4</v>
      </c>
      <c r="E6" s="119" t="str">
        <f>IF(P46&gt;4,"Es sind zu viele Schützen in Wertung!"," ")</f>
        <v xml:space="preserve"> </v>
      </c>
      <c r="U6" s="78"/>
      <c r="V6" s="116" t="s">
        <v>51</v>
      </c>
      <c r="W6" s="187" t="s">
        <v>115</v>
      </c>
      <c r="X6" s="187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931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94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>
        <v>316.10000000000002</v>
      </c>
      <c r="E10" s="85"/>
      <c r="F10" s="70">
        <f>IF(E10="x","0",D10)</f>
        <v>316.10000000000002</v>
      </c>
      <c r="G10" s="71">
        <f>IF(C10=$B$2,F10,0)</f>
        <v>316.10000000000002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>
        <v>315.2</v>
      </c>
      <c r="E11" s="85"/>
      <c r="F11" s="70">
        <f t="shared" ref="F11:F45" si="0">IF(E11="x","0",D11)</f>
        <v>315.2</v>
      </c>
      <c r="G11" s="71">
        <f t="shared" ref="G11:G45" si="1">IF(C11=$B$2,F11,0)</f>
        <v>315.2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>
        <v>307.89999999999998</v>
      </c>
      <c r="E12" s="85"/>
      <c r="F12" s="70">
        <f t="shared" si="0"/>
        <v>307.89999999999998</v>
      </c>
      <c r="G12" s="71">
        <f t="shared" si="1"/>
        <v>307.89999999999998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>
        <v>314.3</v>
      </c>
      <c r="E13" s="85"/>
      <c r="F13" s="70">
        <f t="shared" si="0"/>
        <v>314.3</v>
      </c>
      <c r="G13" s="71">
        <f t="shared" si="1"/>
        <v>0</v>
      </c>
      <c r="H13" s="71">
        <f t="shared" si="2"/>
        <v>0</v>
      </c>
      <c r="I13" s="71">
        <f t="shared" si="3"/>
        <v>314.3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>
        <v>305.5</v>
      </c>
      <c r="E14" s="85"/>
      <c r="F14" s="70">
        <f t="shared" si="0"/>
        <v>305.5</v>
      </c>
      <c r="G14" s="71">
        <f t="shared" si="1"/>
        <v>0</v>
      </c>
      <c r="H14" s="71">
        <f t="shared" si="2"/>
        <v>0</v>
      </c>
      <c r="I14" s="71">
        <f t="shared" si="3"/>
        <v>305.5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>
        <v>314.10000000000002</v>
      </c>
      <c r="E15" s="85"/>
      <c r="F15" s="70">
        <f t="shared" si="0"/>
        <v>314.10000000000002</v>
      </c>
      <c r="G15" s="71">
        <f t="shared" si="1"/>
        <v>0</v>
      </c>
      <c r="H15" s="71">
        <f t="shared" si="2"/>
        <v>0</v>
      </c>
      <c r="I15" s="71">
        <f t="shared" si="3"/>
        <v>314.10000000000002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>
        <v>311.60000000000002</v>
      </c>
      <c r="E16" s="85"/>
      <c r="F16" s="70">
        <f t="shared" si="0"/>
        <v>311.60000000000002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311.60000000000002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>
        <v>311.39999999999998</v>
      </c>
      <c r="E17" s="85"/>
      <c r="F17" s="70">
        <f t="shared" si="0"/>
        <v>311.39999999999998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311.39999999999998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>
        <v>313.7</v>
      </c>
      <c r="E18" s="85"/>
      <c r="F18" s="70">
        <f t="shared" si="0"/>
        <v>313.7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313.7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>
        <v>301</v>
      </c>
      <c r="E19" s="85" t="s">
        <v>39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 t="str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>
        <v>314.7</v>
      </c>
      <c r="E20" s="85"/>
      <c r="F20" s="70">
        <f t="shared" si="0"/>
        <v>314.7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314.7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>
        <v>312.60000000000002</v>
      </c>
      <c r="E21" s="85"/>
      <c r="F21" s="70">
        <f t="shared" si="0"/>
        <v>312.60000000000002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312.60000000000002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>
        <v>313</v>
      </c>
      <c r="E22" s="85"/>
      <c r="F22" s="70">
        <f t="shared" si="0"/>
        <v>313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313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>
        <v>311.2</v>
      </c>
      <c r="E23" s="85" t="s">
        <v>39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 t="str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>
        <v>296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 t="str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>
        <v>313.5</v>
      </c>
      <c r="E25" s="85"/>
      <c r="F25" s="70">
        <f t="shared" si="0"/>
        <v>313.5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313.5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>
        <v>313</v>
      </c>
      <c r="E26" s="85"/>
      <c r="F26" s="70">
        <f t="shared" si="0"/>
        <v>313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313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>
        <v>315.89999999999998</v>
      </c>
      <c r="E27" s="85"/>
      <c r="F27" s="70">
        <f t="shared" si="0"/>
        <v>315.89999999999998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315.89999999999998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>
        <v>311.39999999999998</v>
      </c>
      <c r="E28" s="85" t="s">
        <v>39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 t="str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>
        <v>309</v>
      </c>
      <c r="E29" s="85" t="s">
        <v>39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 t="str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>
        <v>306.39999999999998</v>
      </c>
      <c r="E30" s="85"/>
      <c r="F30" s="70">
        <f t="shared" si="0"/>
        <v>306.39999999999998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306.39999999999998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>
        <v>309.39999999999998</v>
      </c>
      <c r="E31" s="85"/>
      <c r="F31" s="70">
        <f t="shared" si="0"/>
        <v>309.39999999999998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309.39999999999998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>
        <v>309.60000000000002</v>
      </c>
      <c r="E32" s="85"/>
      <c r="F32" s="70">
        <f t="shared" si="0"/>
        <v>309.60000000000002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309.60000000000002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>
        <v>303.2</v>
      </c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>
        <v>312</v>
      </c>
      <c r="E34" s="85"/>
      <c r="F34" s="70">
        <f t="shared" si="0"/>
        <v>312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>
        <v>307.3</v>
      </c>
      <c r="E35" s="85" t="s">
        <v>39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/>
      <c r="E36" s="85" t="s">
        <v>39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/>
      <c r="E37" s="85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/>
      <c r="E40" s="85" t="s">
        <v>39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/>
      <c r="E41" s="85" t="s">
        <v>39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/>
      <c r="E42" s="85" t="s">
        <v>39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/>
      <c r="E43" s="85" t="s">
        <v>39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 t="str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/>
      <c r="E44" s="85" t="s">
        <v>39</v>
      </c>
      <c r="F44" s="70" t="str">
        <f t="shared" si="0"/>
        <v>0</v>
      </c>
      <c r="G44" s="71" t="str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939.19999999999993</v>
      </c>
      <c r="H46" s="71">
        <f>SUM(H10:H45)</f>
        <v>3</v>
      </c>
      <c r="I46" s="71">
        <f>LARGE(I10:I45,1)+LARGE(I10:I45,2)+LARGE(I10:I45,3)</f>
        <v>933.90000000000009</v>
      </c>
      <c r="J46" s="71">
        <f>SUM(J10:J45)</f>
        <v>3</v>
      </c>
      <c r="K46" s="71">
        <f>LARGE(K10:K45,1)+LARGE(K10:K45,2)+LARGE(K10:K45,3)</f>
        <v>936.69999999999993</v>
      </c>
      <c r="L46" s="71">
        <f>SUM(L10:L45)</f>
        <v>3</v>
      </c>
      <c r="M46" s="71">
        <f>LARGE(M10:M45,1)+LARGE(M10:M45,2)+LARGE(M10:M45,3)</f>
        <v>940.30000000000007</v>
      </c>
      <c r="N46" s="71">
        <f>SUM(N10:N45)</f>
        <v>3</v>
      </c>
      <c r="O46" s="71">
        <f>LARGE(O10:O45,1)+LARGE(O10:O45,2)+LARGE(O10:O45,3)</f>
        <v>942.4</v>
      </c>
      <c r="P46" s="71">
        <f>SUM(P10:P45)</f>
        <v>3</v>
      </c>
      <c r="Q46" s="71">
        <f>LARGE(Q10:Q45,1)+LARGE(Q10:Q45,2)+LARGE(Q10:Q45,3)</f>
        <v>931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U19" sqref="T19:U1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53</v>
      </c>
      <c r="W1" s="188" t="str">
        <f>Übersicht!G4</f>
        <v>Lorup</v>
      </c>
      <c r="X1" s="188"/>
    </row>
    <row r="2" spans="1:29" x14ac:dyDescent="0.3">
      <c r="A2" s="115">
        <v>1</v>
      </c>
      <c r="B2" s="66" t="str">
        <f>'Wettkampf 1'!B2</f>
        <v>Börgermoor I</v>
      </c>
      <c r="D2" s="75">
        <f>G46</f>
        <v>936.3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Übersicht!G3</f>
        <v>14.11.</v>
      </c>
      <c r="X2" s="188"/>
    </row>
    <row r="3" spans="1:29" x14ac:dyDescent="0.3">
      <c r="A3" s="115">
        <v>2</v>
      </c>
      <c r="B3" s="66" t="str">
        <f>'Wettkampf 1'!B3</f>
        <v>Lahn II</v>
      </c>
      <c r="D3" s="75">
        <f>I46</f>
        <v>935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</v>
      </c>
      <c r="D4" s="75">
        <f>K46</f>
        <v>934.2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Lorup IV</v>
      </c>
      <c r="D5" s="75">
        <f>M46</f>
        <v>939.59999999999991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183" t="s">
        <v>100</v>
      </c>
      <c r="X5" s="184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932.6</v>
      </c>
      <c r="E6" s="119" t="str">
        <f>IF(P46&gt;4,"Es sind zu viele Schützen in Wertung!"," ")</f>
        <v xml:space="preserve"> </v>
      </c>
      <c r="U6" s="78"/>
      <c r="V6" s="116" t="s">
        <v>51</v>
      </c>
      <c r="W6" s="187" t="s">
        <v>116</v>
      </c>
      <c r="X6" s="187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927.8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100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>
        <v>314.60000000000002</v>
      </c>
      <c r="E10" s="85"/>
      <c r="F10" s="70">
        <f>IF(E10="x","0",D10)</f>
        <v>314.60000000000002</v>
      </c>
      <c r="G10" s="71">
        <f>IF(C10=$B$2,F10,0)</f>
        <v>314.60000000000002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104.2</v>
      </c>
      <c r="V10" s="86">
        <v>104.5</v>
      </c>
      <c r="W10" s="86">
        <v>105.9</v>
      </c>
      <c r="X10" s="91">
        <f>U10+V10+W10</f>
        <v>314.60000000000002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>
        <v>312.7</v>
      </c>
      <c r="E11" s="85"/>
      <c r="F11" s="70">
        <f t="shared" ref="F11:F45" si="0">IF(E11="x","0",D11)</f>
        <v>312.7</v>
      </c>
      <c r="G11" s="71">
        <f t="shared" ref="G11:G45" si="1">IF(C11=$B$2,F11,0)</f>
        <v>312.7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103.4</v>
      </c>
      <c r="V11" s="87">
        <v>104.9</v>
      </c>
      <c r="W11" s="87">
        <v>104.4</v>
      </c>
      <c r="X11" s="92">
        <f t="shared" ref="X11:X45" si="13">U11+V11+W11</f>
        <v>312.70000000000005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>
        <v>308.7</v>
      </c>
      <c r="E12" s="85"/>
      <c r="F12" s="70">
        <f t="shared" si="0"/>
        <v>308.7</v>
      </c>
      <c r="G12" s="71">
        <f t="shared" si="1"/>
        <v>308.7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102.5</v>
      </c>
      <c r="V12" s="87">
        <v>104.6</v>
      </c>
      <c r="W12" s="87">
        <v>101.6</v>
      </c>
      <c r="X12" s="92">
        <f t="shared" si="13"/>
        <v>308.7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>
        <v>315.10000000000002</v>
      </c>
      <c r="E13" s="85"/>
      <c r="F13" s="70">
        <f t="shared" si="0"/>
        <v>315.10000000000002</v>
      </c>
      <c r="G13" s="71">
        <f t="shared" si="1"/>
        <v>0</v>
      </c>
      <c r="H13" s="71">
        <f t="shared" si="2"/>
        <v>0</v>
      </c>
      <c r="I13" s="71">
        <f t="shared" si="3"/>
        <v>315.10000000000002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105.1</v>
      </c>
      <c r="V13" s="87">
        <v>104.3</v>
      </c>
      <c r="W13" s="87">
        <v>105.7</v>
      </c>
      <c r="X13" s="92">
        <f t="shared" si="13"/>
        <v>315.09999999999997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>
        <v>305.10000000000002</v>
      </c>
      <c r="E14" s="85"/>
      <c r="F14" s="70">
        <f t="shared" si="0"/>
        <v>305.10000000000002</v>
      </c>
      <c r="G14" s="71">
        <f t="shared" si="1"/>
        <v>0</v>
      </c>
      <c r="H14" s="71">
        <f t="shared" si="2"/>
        <v>0</v>
      </c>
      <c r="I14" s="71">
        <f t="shared" si="3"/>
        <v>305.10000000000002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101.2</v>
      </c>
      <c r="V14" s="87">
        <v>101.7</v>
      </c>
      <c r="W14" s="87">
        <v>102.2</v>
      </c>
      <c r="X14" s="92">
        <f t="shared" si="13"/>
        <v>305.10000000000002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>
        <v>312.60000000000002</v>
      </c>
      <c r="E15" s="85"/>
      <c r="F15" s="70">
        <f t="shared" si="0"/>
        <v>312.60000000000002</v>
      </c>
      <c r="G15" s="71">
        <f t="shared" si="1"/>
        <v>0</v>
      </c>
      <c r="H15" s="71">
        <f t="shared" si="2"/>
        <v>0</v>
      </c>
      <c r="I15" s="71">
        <f t="shared" si="3"/>
        <v>312.60000000000002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103.9</v>
      </c>
      <c r="V15" s="87">
        <v>104.5</v>
      </c>
      <c r="W15" s="87">
        <v>104.2</v>
      </c>
      <c r="X15" s="92">
        <f t="shared" si="13"/>
        <v>312.60000000000002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>
        <v>310</v>
      </c>
      <c r="E16" s="85"/>
      <c r="F16" s="70">
        <f t="shared" si="0"/>
        <v>310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310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103.9</v>
      </c>
      <c r="V16" s="87">
        <v>103.1</v>
      </c>
      <c r="W16" s="87">
        <v>103</v>
      </c>
      <c r="X16" s="92">
        <f t="shared" si="13"/>
        <v>310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>
        <v>308.7</v>
      </c>
      <c r="E17" s="85"/>
      <c r="F17" s="70">
        <f t="shared" si="0"/>
        <v>308.7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308.7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103.2</v>
      </c>
      <c r="V17" s="87">
        <v>101.8</v>
      </c>
      <c r="W17" s="87">
        <v>103.7</v>
      </c>
      <c r="X17" s="92">
        <f t="shared" si="13"/>
        <v>308.7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>
        <v>315.5</v>
      </c>
      <c r="E18" s="85"/>
      <c r="F18" s="70">
        <f t="shared" si="0"/>
        <v>315.5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315.5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106.1</v>
      </c>
      <c r="V18" s="87">
        <v>104.4</v>
      </c>
      <c r="W18" s="87">
        <v>105</v>
      </c>
      <c r="X18" s="92">
        <f t="shared" si="13"/>
        <v>315.5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>
        <v>302.89999999999998</v>
      </c>
      <c r="E19" s="85"/>
      <c r="F19" s="70">
        <f t="shared" si="0"/>
        <v>302.89999999999998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302.89999999999998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103.3</v>
      </c>
      <c r="V19" s="87">
        <v>99.6</v>
      </c>
      <c r="W19" s="87">
        <v>100</v>
      </c>
      <c r="X19" s="92">
        <f t="shared" si="13"/>
        <v>302.89999999999998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>
        <v>313.8</v>
      </c>
      <c r="E20" s="85"/>
      <c r="F20" s="70">
        <f t="shared" si="0"/>
        <v>313.8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313.8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104.8</v>
      </c>
      <c r="V20" s="87">
        <v>104.8</v>
      </c>
      <c r="W20" s="87">
        <v>104.2</v>
      </c>
      <c r="X20" s="92">
        <f t="shared" si="13"/>
        <v>313.8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>
        <v>312.3</v>
      </c>
      <c r="E21" s="85"/>
      <c r="F21" s="70">
        <f t="shared" si="0"/>
        <v>312.3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312.3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104.6</v>
      </c>
      <c r="V21" s="87">
        <v>103.3</v>
      </c>
      <c r="W21" s="87">
        <v>104.4</v>
      </c>
      <c r="X21" s="92">
        <f t="shared" si="13"/>
        <v>312.29999999999995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>
        <v>313.5</v>
      </c>
      <c r="E22" s="85"/>
      <c r="F22" s="70">
        <f t="shared" si="0"/>
        <v>313.5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313.5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106.7</v>
      </c>
      <c r="V22" s="87">
        <v>103.2</v>
      </c>
      <c r="W22" s="87">
        <v>103.6</v>
      </c>
      <c r="X22" s="92">
        <f t="shared" si="13"/>
        <v>313.5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>
        <v>311.89999999999998</v>
      </c>
      <c r="E23" s="85"/>
      <c r="F23" s="70">
        <f t="shared" si="0"/>
        <v>311.89999999999998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311.89999999999998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102.5</v>
      </c>
      <c r="V23" s="87">
        <v>104</v>
      </c>
      <c r="W23" s="87">
        <v>105.4</v>
      </c>
      <c r="X23" s="92">
        <f t="shared" si="13"/>
        <v>311.89999999999998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>
        <v>302.7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 t="str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99.8</v>
      </c>
      <c r="V24" s="87">
        <v>100.2</v>
      </c>
      <c r="W24" s="87">
        <v>102.7</v>
      </c>
      <c r="X24" s="92">
        <f t="shared" si="13"/>
        <v>302.7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>
        <v>311.2</v>
      </c>
      <c r="E25" s="85"/>
      <c r="F25" s="70">
        <f t="shared" si="0"/>
        <v>311.2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311.2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>
        <v>103.5</v>
      </c>
      <c r="V25" s="87">
        <v>104.7</v>
      </c>
      <c r="W25" s="87">
        <v>103</v>
      </c>
      <c r="X25" s="92">
        <f t="shared" si="13"/>
        <v>311.2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>
        <v>308.2</v>
      </c>
      <c r="E26" s="85"/>
      <c r="F26" s="70">
        <f t="shared" si="0"/>
        <v>308.2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308.2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101.9</v>
      </c>
      <c r="V26" s="87">
        <v>102.6</v>
      </c>
      <c r="W26" s="87">
        <v>103.7</v>
      </c>
      <c r="X26" s="92">
        <f t="shared" si="13"/>
        <v>308.2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>
        <v>311.8</v>
      </c>
      <c r="E27" s="85"/>
      <c r="F27" s="70">
        <f t="shared" si="0"/>
        <v>311.8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311.8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103.3</v>
      </c>
      <c r="V27" s="87">
        <v>104.5</v>
      </c>
      <c r="W27" s="87">
        <v>104</v>
      </c>
      <c r="X27" s="92">
        <f t="shared" si="13"/>
        <v>311.8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>
        <v>309.60000000000002</v>
      </c>
      <c r="E28" s="85"/>
      <c r="F28" s="70">
        <f t="shared" si="0"/>
        <v>309.60000000000002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309.60000000000002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103.7</v>
      </c>
      <c r="V28" s="87">
        <v>103.2</v>
      </c>
      <c r="W28" s="87">
        <v>102.7</v>
      </c>
      <c r="X28" s="92">
        <f t="shared" si="13"/>
        <v>309.60000000000002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>
        <v>310.10000000000002</v>
      </c>
      <c r="E29" s="85" t="s">
        <v>39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 t="str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104.3</v>
      </c>
      <c r="V29" s="87">
        <v>103.1</v>
      </c>
      <c r="W29" s="87">
        <v>102.7</v>
      </c>
      <c r="X29" s="92">
        <f t="shared" si="13"/>
        <v>310.09999999999997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>
        <v>304.5</v>
      </c>
      <c r="E30" s="85"/>
      <c r="F30" s="70">
        <f t="shared" si="0"/>
        <v>304.5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304.5</v>
      </c>
      <c r="R30" s="71">
        <f t="shared" si="12"/>
        <v>1</v>
      </c>
      <c r="S30" s="71"/>
      <c r="T30" s="71"/>
      <c r="U30" s="87">
        <v>102.6</v>
      </c>
      <c r="V30" s="87">
        <v>101</v>
      </c>
      <c r="W30" s="87">
        <v>100.9</v>
      </c>
      <c r="X30" s="92">
        <f t="shared" si="13"/>
        <v>304.5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>
        <v>311.2</v>
      </c>
      <c r="E32" s="85"/>
      <c r="F32" s="70">
        <f t="shared" si="0"/>
        <v>311.2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311.2</v>
      </c>
      <c r="R32" s="71">
        <f t="shared" si="12"/>
        <v>1</v>
      </c>
      <c r="S32" s="71"/>
      <c r="T32" s="71"/>
      <c r="U32" s="87">
        <v>103.9</v>
      </c>
      <c r="V32" s="87">
        <v>102.9</v>
      </c>
      <c r="W32" s="87">
        <v>104.4</v>
      </c>
      <c r="X32" s="92">
        <f t="shared" si="13"/>
        <v>311.20000000000005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>
        <v>308.2</v>
      </c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>
        <v>101</v>
      </c>
      <c r="V33" s="87">
        <v>103.4</v>
      </c>
      <c r="W33" s="87">
        <v>103.8</v>
      </c>
      <c r="X33" s="92">
        <f t="shared" si="13"/>
        <v>308.2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>
        <v>312.10000000000002</v>
      </c>
      <c r="E34" s="85"/>
      <c r="F34" s="70">
        <f t="shared" si="0"/>
        <v>312.10000000000002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312.10000000000002</v>
      </c>
      <c r="R34" s="71">
        <f t="shared" si="12"/>
        <v>1</v>
      </c>
      <c r="S34" s="71"/>
      <c r="T34" s="71"/>
      <c r="U34" s="87">
        <v>102.3</v>
      </c>
      <c r="V34" s="87">
        <v>105.3</v>
      </c>
      <c r="W34" s="87">
        <v>104.5</v>
      </c>
      <c r="X34" s="92">
        <f t="shared" si="13"/>
        <v>312.10000000000002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>
        <v>310.3</v>
      </c>
      <c r="E35" s="85" t="s">
        <v>39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>
        <v>102.6</v>
      </c>
      <c r="V35" s="87">
        <v>103.8</v>
      </c>
      <c r="W35" s="87">
        <v>103.9</v>
      </c>
      <c r="X35" s="92">
        <f t="shared" si="13"/>
        <v>310.29999999999995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/>
      <c r="E36" s="85" t="s">
        <v>39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/>
      <c r="E37" s="85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>
        <v>307.3</v>
      </c>
      <c r="E38" s="85"/>
      <c r="F38" s="70">
        <f t="shared" si="0"/>
        <v>307.3</v>
      </c>
      <c r="G38" s="71">
        <f t="shared" si="1"/>
        <v>0</v>
      </c>
      <c r="H38" s="71">
        <f t="shared" si="2"/>
        <v>0</v>
      </c>
      <c r="I38" s="71">
        <f t="shared" si="3"/>
        <v>307.3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>
        <v>104</v>
      </c>
      <c r="V38" s="87">
        <v>100.5</v>
      </c>
      <c r="W38" s="87">
        <v>102.8</v>
      </c>
      <c r="X38" s="92">
        <f t="shared" si="13"/>
        <v>307.3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/>
      <c r="E40" s="85" t="s">
        <v>39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/>
      <c r="E41" s="85" t="s">
        <v>39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>
        <v>304.8</v>
      </c>
      <c r="E42" s="85" t="s">
        <v>39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>
        <v>102.7</v>
      </c>
      <c r="V42" s="87">
        <v>101.2</v>
      </c>
      <c r="W42" s="87">
        <v>100.9</v>
      </c>
      <c r="X42" s="92">
        <f t="shared" si="13"/>
        <v>304.8</v>
      </c>
      <c r="Y42" s="72">
        <f t="shared" si="14"/>
        <v>1</v>
      </c>
      <c r="Z42" s="72">
        <f t="shared" si="15"/>
        <v>1</v>
      </c>
      <c r="AA42" s="73" t="str">
        <f t="shared" si="16"/>
        <v>Korrekt</v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/>
      <c r="E43" s="85" t="s">
        <v>39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 t="str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>
        <v>309</v>
      </c>
      <c r="E44" s="85"/>
      <c r="F44" s="70">
        <f t="shared" si="0"/>
        <v>309</v>
      </c>
      <c r="G44" s="71">
        <f t="shared" si="1"/>
        <v>309</v>
      </c>
      <c r="H44" s="71">
        <f t="shared" si="2"/>
        <v>1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>
        <v>103.1</v>
      </c>
      <c r="V44" s="87">
        <v>103.1</v>
      </c>
      <c r="W44" s="87">
        <v>102.8</v>
      </c>
      <c r="X44" s="92">
        <f t="shared" si="13"/>
        <v>309</v>
      </c>
      <c r="Y44" s="72">
        <f t="shared" si="14"/>
        <v>1</v>
      </c>
      <c r="Z44" s="72">
        <f t="shared" si="15"/>
        <v>1</v>
      </c>
      <c r="AA44" s="73" t="str">
        <f t="shared" si="16"/>
        <v>Korrekt</v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>
        <v>310.2</v>
      </c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>
        <v>103.7</v>
      </c>
      <c r="V45" s="87">
        <v>103</v>
      </c>
      <c r="W45" s="87">
        <v>103.5</v>
      </c>
      <c r="X45" s="92">
        <f t="shared" si="13"/>
        <v>310.2</v>
      </c>
      <c r="Y45" s="72">
        <f t="shared" si="14"/>
        <v>1</v>
      </c>
      <c r="Z45" s="72">
        <f t="shared" si="15"/>
        <v>1</v>
      </c>
      <c r="AA45" s="73" t="str">
        <f t="shared" si="16"/>
        <v>Korrekt</v>
      </c>
    </row>
    <row r="46" spans="1:27" x14ac:dyDescent="0.3">
      <c r="B46" s="89"/>
      <c r="C46" s="89"/>
      <c r="G46" s="71">
        <f>LARGE(G10:G45,1)+LARGE(G10:G45,2)+LARGE(G10:G45,3)</f>
        <v>936.3</v>
      </c>
      <c r="H46" s="71">
        <f>SUM(H10:H45)</f>
        <v>4</v>
      </c>
      <c r="I46" s="71">
        <f>LARGE(I10:I45,1)+LARGE(I10:I45,2)+LARGE(I10:I45,3)</f>
        <v>935</v>
      </c>
      <c r="J46" s="71">
        <f>SUM(J10:J45)</f>
        <v>4</v>
      </c>
      <c r="K46" s="71">
        <f>LARGE(K10:K45,1)+LARGE(K10:K45,2)+LARGE(K10:K45,3)</f>
        <v>934.2</v>
      </c>
      <c r="L46" s="71">
        <f>SUM(L10:L45)</f>
        <v>4</v>
      </c>
      <c r="M46" s="71">
        <f>LARGE(M10:M45,1)+LARGE(M10:M45,2)+LARGE(M10:M45,3)</f>
        <v>939.59999999999991</v>
      </c>
      <c r="N46" s="71">
        <f>SUM(N10:N45)</f>
        <v>4</v>
      </c>
      <c r="O46" s="71">
        <f>LARGE(O10:O45,1)+LARGE(O10:O45,2)+LARGE(O10:O45,3)</f>
        <v>932.6</v>
      </c>
      <c r="P46" s="71">
        <f>SUM(P10:P45)</f>
        <v>4</v>
      </c>
      <c r="Q46" s="71">
        <f>LARGE(Q10:Q45,1)+LARGE(Q10:Q45,2)+LARGE(Q10:Q45,3)</f>
        <v>927.8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53</v>
      </c>
      <c r="W1" s="188" t="str">
        <f>Übersicht!H4</f>
        <v>Ostenwalde</v>
      </c>
      <c r="X1" s="188"/>
    </row>
    <row r="2" spans="1:29" x14ac:dyDescent="0.3">
      <c r="A2" s="115">
        <v>1</v>
      </c>
      <c r="B2" s="66" t="str">
        <f>'Wettkampf 1'!B2</f>
        <v>Börgermoor I</v>
      </c>
      <c r="D2" s="75">
        <f>G46</f>
        <v>940.40000000000009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Übersicht!H3</f>
        <v>28.11.</v>
      </c>
      <c r="X2" s="188"/>
    </row>
    <row r="3" spans="1:29" x14ac:dyDescent="0.3">
      <c r="A3" s="115">
        <v>2</v>
      </c>
      <c r="B3" s="66" t="str">
        <f>'Wettkampf 1'!B3</f>
        <v>Lahn II</v>
      </c>
      <c r="D3" s="75">
        <f>I46</f>
        <v>936.5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Neubörger I</v>
      </c>
      <c r="D4" s="75">
        <f>K46</f>
        <v>936.30000000000007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Lorup IV</v>
      </c>
      <c r="D5" s="75">
        <f>M46</f>
        <v>938</v>
      </c>
      <c r="E5" s="119" t="str">
        <f>IF(N46&gt;4,"Es sind zu viele Schützen in Wertung!"," ")</f>
        <v xml:space="preserve"> </v>
      </c>
      <c r="U5" s="78"/>
      <c r="V5" s="116" t="s">
        <v>52</v>
      </c>
      <c r="W5" s="200" t="s">
        <v>101</v>
      </c>
      <c r="X5" s="201"/>
      <c r="Y5" s="78"/>
    </row>
    <row r="6" spans="1:29" x14ac:dyDescent="0.3">
      <c r="A6" s="115">
        <v>5</v>
      </c>
      <c r="B6" s="66" t="str">
        <f>'Wettkampf 1'!B6</f>
        <v>Ostenwalde II</v>
      </c>
      <c r="D6" s="75">
        <f>O46</f>
        <v>937.80000000000007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935.6</v>
      </c>
      <c r="E7" s="119" t="str">
        <f>IF(R46&gt;4,"Es sind zu viele Schützen in Wertung!"," ")</f>
        <v xml:space="preserve"> </v>
      </c>
      <c r="U7" s="78"/>
      <c r="V7" s="116" t="s">
        <v>63</v>
      </c>
      <c r="W7" s="190" t="s">
        <v>121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202">
        <v>318.10000000000002</v>
      </c>
      <c r="E10" s="203"/>
      <c r="F10" s="70">
        <f>IF(E10="x","0",D10)</f>
        <v>318.10000000000002</v>
      </c>
      <c r="G10" s="71">
        <f>IF(C10=$B$2,F10,0)</f>
        <v>318.10000000000002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202">
        <v>313.10000000000002</v>
      </c>
      <c r="E11" s="203"/>
      <c r="F11" s="70">
        <f t="shared" ref="F11:F45" si="0">IF(E11="x","0",D11)</f>
        <v>313.10000000000002</v>
      </c>
      <c r="G11" s="71">
        <f t="shared" ref="G11:G45" si="1">IF(C11=$B$2,F11,0)</f>
        <v>313.10000000000002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202">
        <v>309.2</v>
      </c>
      <c r="E12" s="203"/>
      <c r="F12" s="70">
        <f t="shared" si="0"/>
        <v>309.2</v>
      </c>
      <c r="G12" s="71">
        <f t="shared" si="1"/>
        <v>309.2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202">
        <v>313.10000000000002</v>
      </c>
      <c r="E13" s="203"/>
      <c r="F13" s="70">
        <f t="shared" si="0"/>
        <v>313.10000000000002</v>
      </c>
      <c r="G13" s="71">
        <f t="shared" si="1"/>
        <v>0</v>
      </c>
      <c r="H13" s="71">
        <f t="shared" si="2"/>
        <v>0</v>
      </c>
      <c r="I13" s="71">
        <f t="shared" si="3"/>
        <v>313.10000000000002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202">
        <v>302.8</v>
      </c>
      <c r="E14" s="203" t="s">
        <v>39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202">
        <v>312.39999999999998</v>
      </c>
      <c r="E15" s="203"/>
      <c r="F15" s="70">
        <f t="shared" si="0"/>
        <v>312.39999999999998</v>
      </c>
      <c r="G15" s="71">
        <f t="shared" si="1"/>
        <v>0</v>
      </c>
      <c r="H15" s="71">
        <f t="shared" si="2"/>
        <v>0</v>
      </c>
      <c r="I15" s="71">
        <f t="shared" si="3"/>
        <v>312.39999999999998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202">
        <v>310.89999999999998</v>
      </c>
      <c r="E16" s="203"/>
      <c r="F16" s="70">
        <f t="shared" si="0"/>
        <v>310.89999999999998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310.89999999999998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202">
        <v>311.10000000000002</v>
      </c>
      <c r="E17" s="203"/>
      <c r="F17" s="70">
        <f t="shared" si="0"/>
        <v>311.10000000000002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311.10000000000002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202">
        <v>314.3</v>
      </c>
      <c r="E18" s="203"/>
      <c r="F18" s="70">
        <f t="shared" si="0"/>
        <v>314.3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314.3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202">
        <v>301.8</v>
      </c>
      <c r="E19" s="203" t="s">
        <v>39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 t="str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202">
        <v>312.60000000000002</v>
      </c>
      <c r="E20" s="203"/>
      <c r="F20" s="70">
        <f t="shared" si="0"/>
        <v>312.60000000000002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312.60000000000002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202">
        <v>309.10000000000002</v>
      </c>
      <c r="E21" s="203"/>
      <c r="F21" s="70">
        <f t="shared" si="0"/>
        <v>309.10000000000002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309.10000000000002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202">
        <v>312.5</v>
      </c>
      <c r="E22" s="203"/>
      <c r="F22" s="70">
        <f t="shared" si="0"/>
        <v>312.5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312.5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202">
        <v>312.89999999999998</v>
      </c>
      <c r="E23" s="203"/>
      <c r="F23" s="70">
        <f t="shared" si="0"/>
        <v>312.89999999999998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312.89999999999998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202">
        <v>300.7</v>
      </c>
      <c r="E24" s="203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 t="str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202">
        <v>308.89999999999998</v>
      </c>
      <c r="E25" s="203"/>
      <c r="F25" s="70">
        <f t="shared" si="0"/>
        <v>308.89999999999998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308.89999999999998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202">
        <v>311.2</v>
      </c>
      <c r="E26" s="203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202">
        <v>314.8</v>
      </c>
      <c r="E27" s="203"/>
      <c r="F27" s="70">
        <f t="shared" si="0"/>
        <v>314.8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314.8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202">
        <v>314.10000000000002</v>
      </c>
      <c r="E28" s="203"/>
      <c r="F28" s="70">
        <f t="shared" si="0"/>
        <v>314.10000000000002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314.10000000000002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202">
        <v>306.3</v>
      </c>
      <c r="E29" s="203"/>
      <c r="F29" s="70">
        <f t="shared" si="0"/>
        <v>306.3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306.3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202">
        <v>308.3</v>
      </c>
      <c r="E30" s="203"/>
      <c r="F30" s="70">
        <f t="shared" si="0"/>
        <v>308.3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308.3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202"/>
      <c r="E31" s="203" t="s">
        <v>39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 t="str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202">
        <v>312.10000000000002</v>
      </c>
      <c r="E32" s="203"/>
      <c r="F32" s="70">
        <f t="shared" si="0"/>
        <v>312.10000000000002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312.10000000000002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202">
        <v>304.7</v>
      </c>
      <c r="E33" s="203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202">
        <v>312.39999999999998</v>
      </c>
      <c r="E34" s="203"/>
      <c r="F34" s="70">
        <f t="shared" si="0"/>
        <v>312.39999999999998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312.39999999999998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202">
        <v>311.2</v>
      </c>
      <c r="E35" s="203" t="s">
        <v>39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202"/>
      <c r="E36" s="203" t="s">
        <v>39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202"/>
      <c r="E37" s="203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202">
        <v>311</v>
      </c>
      <c r="E38" s="203"/>
      <c r="F38" s="70">
        <f t="shared" si="0"/>
        <v>311</v>
      </c>
      <c r="G38" s="71">
        <f t="shared" si="1"/>
        <v>0</v>
      </c>
      <c r="H38" s="71">
        <f t="shared" si="2"/>
        <v>0</v>
      </c>
      <c r="I38" s="71">
        <f t="shared" si="3"/>
        <v>311</v>
      </c>
      <c r="J38" s="71">
        <f t="shared" si="4"/>
        <v>1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202"/>
      <c r="E39" s="203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202"/>
      <c r="E40" s="203" t="s">
        <v>39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202"/>
      <c r="E41" s="203" t="s">
        <v>39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202" t="s">
        <v>122</v>
      </c>
      <c r="E42" s="203"/>
      <c r="F42" s="70" t="str">
        <f t="shared" si="0"/>
        <v>303,7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303,7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202"/>
      <c r="E43" s="203" t="s">
        <v>39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 t="str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202">
        <v>305</v>
      </c>
      <c r="E44" s="203"/>
      <c r="F44" s="70">
        <f t="shared" si="0"/>
        <v>305</v>
      </c>
      <c r="G44" s="71">
        <f t="shared" si="1"/>
        <v>305</v>
      </c>
      <c r="H44" s="71">
        <f t="shared" si="2"/>
        <v>1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202">
        <v>311.10000000000002</v>
      </c>
      <c r="E45" s="203"/>
      <c r="F45" s="70">
        <f t="shared" si="0"/>
        <v>311.10000000000002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311.10000000000002</v>
      </c>
      <c r="R45" s="71">
        <f t="shared" si="12"/>
        <v>1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0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940.40000000000009</v>
      </c>
      <c r="H46" s="71">
        <f>SUM(H10:H45)</f>
        <v>4</v>
      </c>
      <c r="I46" s="71">
        <f>LARGE(I10:I45,1)+LARGE(I10:I45,2)+LARGE(I10:I45,3)</f>
        <v>936.5</v>
      </c>
      <c r="J46" s="71">
        <f>SUM(J10:J45)</f>
        <v>3</v>
      </c>
      <c r="K46" s="71">
        <f>LARGE(K10:K45,1)+LARGE(K10:K45,2)+LARGE(K10:K45,3)</f>
        <v>936.30000000000007</v>
      </c>
      <c r="L46" s="71">
        <f>SUM(L10:L45)</f>
        <v>4</v>
      </c>
      <c r="M46" s="71">
        <f>LARGE(M10:M45,1)+LARGE(M10:M45,2)+LARGE(M10:M45,3)</f>
        <v>938</v>
      </c>
      <c r="N46" s="71">
        <f>SUM(N10:N45)</f>
        <v>4</v>
      </c>
      <c r="O46" s="71">
        <f>LARGE(O10:O45,1)+LARGE(O10:O45,2)+LARGE(O10:O45,3)</f>
        <v>937.80000000000007</v>
      </c>
      <c r="P46" s="71">
        <f>SUM(P10:P45)</f>
        <v>4</v>
      </c>
      <c r="Q46" s="71">
        <f>LARGE(Q10:Q45,1)+LARGE(Q10:Q45,2)+LARGE(Q10:Q45,3)</f>
        <v>935.6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53</v>
      </c>
      <c r="W1" s="188" t="str">
        <f>Übersicht!I4</f>
        <v>Werlte</v>
      </c>
      <c r="X1" s="188"/>
    </row>
    <row r="2" spans="1:27" x14ac:dyDescent="0.3">
      <c r="A2" s="115">
        <v>1</v>
      </c>
      <c r="B2" s="66" t="str">
        <f>'Wettkampf 1'!B2</f>
        <v>Börgermoor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Übersicht!I3</f>
        <v>12.12.</v>
      </c>
      <c r="X2" s="188"/>
    </row>
    <row r="3" spans="1:27" x14ac:dyDescent="0.3">
      <c r="A3" s="115">
        <v>2</v>
      </c>
      <c r="B3" s="66" t="str">
        <f>'Wettkampf 1'!B3</f>
        <v>Lahn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D6" s="75">
        <f>O46</f>
        <v>0</v>
      </c>
      <c r="E6" s="119" t="str">
        <f>IF(P46&gt;4,"Es sind zu viele Schützen in Wertung!"," ")</f>
        <v>Es sind zu viele Schützen in Wertung!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Werlte III</v>
      </c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63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/>
      <c r="E44" s="85" t="s">
        <v>39</v>
      </c>
      <c r="F44" s="70" t="str">
        <f t="shared" si="0"/>
        <v>0</v>
      </c>
      <c r="G44" s="71" t="str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3</v>
      </c>
      <c r="I46" s="71">
        <f>LARGE(I10:I45,1)+LARGE(I10:I45,2)+LARGE(I10:I45,3)</f>
        <v>0</v>
      </c>
      <c r="J46" s="71">
        <f>SUM(J10:J45)</f>
        <v>1</v>
      </c>
      <c r="K46" s="71">
        <f>LARGE(K10:K45,1)+LARGE(K10:K45,2)+LARGE(K10:K45,3)</f>
        <v>0</v>
      </c>
      <c r="L46" s="71">
        <f>SUM(L10:L45)</f>
        <v>6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5</v>
      </c>
      <c r="Q46" s="71">
        <f>LARGE(Q10:Q45,1)+LARGE(Q10:Q45,2)+LARGE(Q10:Q45,3)</f>
        <v>0</v>
      </c>
      <c r="R46" s="71">
        <f>SUM(R10:S45)</f>
        <v>6</v>
      </c>
    </row>
    <row r="47" spans="1:27" x14ac:dyDescent="0.3">
      <c r="C47" s="71" t="s">
        <v>71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53</v>
      </c>
      <c r="W1" s="188" t="str">
        <f>Übersicht!L4</f>
        <v>Börgermoor</v>
      </c>
      <c r="X1" s="188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>Es sind zu viele Schützen in Wertung!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63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/>
      <c r="E44" s="85" t="s">
        <v>39</v>
      </c>
      <c r="F44" s="70" t="str">
        <f t="shared" si="0"/>
        <v>0</v>
      </c>
      <c r="G44" s="71" t="str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3</v>
      </c>
      <c r="I46" s="71">
        <f>LARGE(I10:I45,1)+LARGE(I10:I45,2)+LARGE(I10:I45,3)</f>
        <v>0</v>
      </c>
      <c r="J46" s="71">
        <f>SUM(J10:J45)</f>
        <v>1</v>
      </c>
      <c r="K46" s="71">
        <f>LARGE(K10:K45,1)+LARGE(K10:K45,2)+LARGE(K10:K45,3)</f>
        <v>0</v>
      </c>
      <c r="L46" s="71">
        <f>SUM(L10:L45)</f>
        <v>6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5</v>
      </c>
      <c r="Q46" s="71">
        <f>LARGE(Q10:Q45,1)+LARGE(Q10:Q45,2)+LARGE(Q10:Q45,3)</f>
        <v>0</v>
      </c>
      <c r="R46" s="71">
        <f>SUM(R10:S45)</f>
        <v>6</v>
      </c>
    </row>
    <row r="47" spans="1:27" x14ac:dyDescent="0.3">
      <c r="C47" s="71" t="s">
        <v>71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53</v>
      </c>
      <c r="W1" s="188" t="str">
        <f>Übersicht!M4</f>
        <v>Lahn</v>
      </c>
      <c r="X1" s="188"/>
    </row>
    <row r="2" spans="1:27" x14ac:dyDescent="0.3">
      <c r="A2" s="115">
        <v>1</v>
      </c>
      <c r="B2" s="66" t="str">
        <f>'Wettkampf 1'!B2</f>
        <v>Börgermoor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Lahn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Neubörger 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Lorup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Ostenwalde II</v>
      </c>
      <c r="C6" s="74"/>
      <c r="D6" s="75">
        <f>O46</f>
        <v>0</v>
      </c>
      <c r="E6" s="119" t="str">
        <f>IF(P46&gt;4,"Es sind zu viele Schützen in Wertung!"," ")</f>
        <v>Es sind zu viele Schützen in Wertung!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>Es sind zu viele Schützen in Wertung!</v>
      </c>
      <c r="U7" s="78"/>
      <c r="V7" s="116" t="s">
        <v>63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Stefan Kohnen</v>
      </c>
      <c r="C10" s="68" t="str">
        <f>'Wettkampf 1'!C10</f>
        <v>Börgermoor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Werner Dobelmann</v>
      </c>
      <c r="C11" s="68" t="str">
        <f>'Wettkampf 1'!C11</f>
        <v>Börgermoor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Bernd Segbers</v>
      </c>
      <c r="C12" s="68" t="str">
        <f>'Wettkampf 1'!C12</f>
        <v>Börgermoor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Ralf Robben-Schlagge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1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Udo Thyen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Markus Thien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Anton Hunfeld</v>
      </c>
      <c r="C16" s="68" t="str">
        <f>'Wettkampf 1'!C16</f>
        <v>Neubörger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Klaus Antons</v>
      </c>
      <c r="C17" s="68" t="str">
        <f>'Wettkampf 1'!C17</f>
        <v>Neubörger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Norbert Runde</v>
      </c>
      <c r="C18" s="68" t="str">
        <f>'Wettkampf 1'!C18</f>
        <v>Neubörger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Willi Schnieders</v>
      </c>
      <c r="C19" s="68" t="str">
        <f>'Wettkampf 1'!C19</f>
        <v>Neubörger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Franz-Josef Luttmann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Helmut Albers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Thomas Pölking</v>
      </c>
      <c r="C22" s="68" t="str">
        <f>'Wettkampf 1'!C22</f>
        <v>Lorup IV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Klawitter</v>
      </c>
      <c r="C23" s="68" t="str">
        <f>'Wettkampf 1'!C23</f>
        <v>Lorup IV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Willi Gerdes</v>
      </c>
      <c r="C24" s="68" t="str">
        <f>'Wettkampf 1'!C24</f>
        <v>Lorup IV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Markus Jansen</v>
      </c>
      <c r="C25" s="68" t="str">
        <f>'Wettkampf 1'!C25</f>
        <v>Ostenwalde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1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Patrick Will</v>
      </c>
      <c r="C26" s="68" t="str">
        <f>'Wettkampf 1'!C26</f>
        <v>Ostenwalde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Phillip Schmidt</v>
      </c>
      <c r="C27" s="68" t="str">
        <f>'Wettkampf 1'!C27</f>
        <v>Ostenwalde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Phillip Niemöller</v>
      </c>
      <c r="C28" s="68" t="str">
        <f>'Wettkampf 1'!C28</f>
        <v>Ostenwalde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Mathias Brinkmann</v>
      </c>
      <c r="C29" s="68" t="str">
        <f>'Wettkampf 1'!C29</f>
        <v>Ostenwalde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Andreas Thoben</v>
      </c>
      <c r="C30" s="68" t="str">
        <f>'Wettkampf 1'!C30</f>
        <v>Werlte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1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Norbert Grünloh</v>
      </c>
      <c r="C31" s="68" t="str">
        <f>'Wettkampf 1'!C31</f>
        <v>Werlte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Bernd Thien</v>
      </c>
      <c r="C32" s="68" t="str">
        <f>'Wettkampf 1'!C32</f>
        <v>Werlte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Hermann Krone</v>
      </c>
      <c r="C33" s="68" t="str">
        <f>'Wettkampf 1'!C33</f>
        <v>Werlte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Niermann</v>
      </c>
      <c r="C34" s="68" t="str">
        <f>'Wettkampf 1'!C34</f>
        <v>Werlte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Joachim Niermann</v>
      </c>
      <c r="C35" s="68" t="str">
        <f>'Wettkampf 1'!C35</f>
        <v>Werlte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Ostenwalde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Ostenwalde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Banedt Olaf</v>
      </c>
      <c r="C38" s="68" t="str">
        <f>'Wettkampf 1'!C38</f>
        <v>Lahn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 t="str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Lahn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Voss Helmut</v>
      </c>
      <c r="C42" s="68" t="str">
        <f>'Wettkampf 1'!C42</f>
        <v>Neubörger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Neubörger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Grossamm Martin</v>
      </c>
      <c r="C44" s="68" t="str">
        <f>'Wettkampf 1'!C44</f>
        <v>Börgermoor I</v>
      </c>
      <c r="D44" s="84"/>
      <c r="E44" s="85" t="s">
        <v>39</v>
      </c>
      <c r="F44" s="70" t="str">
        <f t="shared" si="0"/>
        <v>0</v>
      </c>
      <c r="G44" s="71" t="str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Freitag Michael</v>
      </c>
      <c r="C45" s="68" t="str">
        <f>'Wettkampf 1'!C45</f>
        <v>Werlte III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3</v>
      </c>
      <c r="I46" s="71">
        <f>LARGE(I10:I45,1)+LARGE(I10:I45,2)+LARGE(I10:I45,3)</f>
        <v>0</v>
      </c>
      <c r="J46" s="71">
        <f>SUM(J10:J45)</f>
        <v>1</v>
      </c>
      <c r="K46" s="71">
        <f>LARGE(K10:K45,1)+LARGE(K10:K45,2)+LARGE(K10:K45,3)</f>
        <v>0</v>
      </c>
      <c r="L46" s="71">
        <f>SUM(L10:L45)</f>
        <v>6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5</v>
      </c>
      <c r="Q46" s="71">
        <f>LARGE(Q10:Q45,1)+LARGE(Q10:Q45,2)+LARGE(Q10:Q45,3)</f>
        <v>0</v>
      </c>
      <c r="R46" s="71">
        <f>SUM(R10:S45)</f>
        <v>6</v>
      </c>
    </row>
    <row r="47" spans="1:27" x14ac:dyDescent="0.3">
      <c r="C47" s="71" t="s">
        <v>71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8</vt:i4>
      </vt:variant>
    </vt:vector>
  </HeadingPairs>
  <TitlesOfParts>
    <vt:vector size="27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Tabelle1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2021-11-29T19:15:37Z</cp:lastPrinted>
  <dcterms:created xsi:type="dcterms:W3CDTF">2010-11-23T11:44:38Z</dcterms:created>
  <dcterms:modified xsi:type="dcterms:W3CDTF">2021-11-29T19:15:50Z</dcterms:modified>
</cp:coreProperties>
</file>