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DF331512-8928-4830-A326-097C9F07733D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17" i="2" l="1"/>
  <c r="C16" i="2"/>
  <c r="C13" i="2"/>
  <c r="C12" i="2"/>
  <c r="C11" i="2"/>
  <c r="C10" i="2"/>
  <c r="B28" i="18" l="1"/>
  <c r="B32" i="18"/>
  <c r="B16" i="18"/>
  <c r="B13" i="18"/>
  <c r="B25" i="18"/>
  <c r="B11" i="18"/>
  <c r="B3" i="18"/>
  <c r="B36" i="18"/>
  <c r="B15" i="18"/>
  <c r="B4" i="18"/>
  <c r="B8" i="18"/>
  <c r="B12" i="18"/>
  <c r="B20" i="18"/>
  <c r="B35" i="18"/>
  <c r="B21" i="18"/>
  <c r="B9" i="18"/>
  <c r="B29" i="18"/>
  <c r="B33" i="18"/>
  <c r="B31" i="18"/>
  <c r="B2" i="18"/>
  <c r="B5" i="18"/>
  <c r="B14" i="18"/>
  <c r="B22" i="18"/>
  <c r="B6" i="18"/>
  <c r="B7" i="18"/>
  <c r="B19" i="18"/>
  <c r="B23" i="18"/>
  <c r="B30" i="18"/>
  <c r="B34" i="18"/>
  <c r="B26" i="18"/>
  <c r="B17" i="18"/>
  <c r="B37" i="18"/>
  <c r="B27" i="18"/>
  <c r="B10" i="18"/>
  <c r="B24" i="18"/>
  <c r="B18" i="18"/>
  <c r="Q4" i="1"/>
  <c r="P4" i="1"/>
  <c r="O4" i="1"/>
  <c r="N4" i="1"/>
  <c r="M4" i="1"/>
  <c r="L4" i="1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M44" i="21"/>
  <c r="F44" i="21"/>
  <c r="AB43" i="21"/>
  <c r="AA43" i="21"/>
  <c r="K43" i="21"/>
  <c r="F43" i="21"/>
  <c r="AB42" i="21"/>
  <c r="AC42" i="21" s="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AC27" i="21" s="1"/>
  <c r="J27" i="21"/>
  <c r="H27" i="21"/>
  <c r="F27" i="21"/>
  <c r="AB26" i="21"/>
  <c r="AC26" i="21" s="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AC21" i="21" s="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J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3" i="21" l="1"/>
  <c r="AC18" i="21"/>
  <c r="AC19" i="21"/>
  <c r="AC20" i="21"/>
  <c r="AC23" i="21"/>
  <c r="AC31" i="21"/>
  <c r="AC36" i="21"/>
  <c r="AC45" i="21"/>
  <c r="M13" i="21"/>
  <c r="G14" i="21"/>
  <c r="I17" i="21"/>
  <c r="AC24" i="21"/>
  <c r="AC32" i="21"/>
  <c r="AC34" i="21"/>
  <c r="AC35" i="21"/>
  <c r="AC38" i="21"/>
  <c r="AC41" i="21"/>
  <c r="AC43" i="21"/>
  <c r="Q10" i="21"/>
  <c r="AC11" i="21"/>
  <c r="AC12" i="21"/>
  <c r="K13" i="21"/>
  <c r="Q13" i="21"/>
  <c r="AC22" i="21"/>
  <c r="AC29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O35" i="20"/>
  <c r="N35" i="20"/>
  <c r="M35" i="20"/>
  <c r="L35" i="20"/>
  <c r="K35" i="20"/>
  <c r="J35" i="20"/>
  <c r="I35" i="20"/>
  <c r="H35" i="20"/>
  <c r="G35" i="20"/>
  <c r="F35" i="20"/>
  <c r="Q35" i="20" s="1"/>
  <c r="AB34" i="20"/>
  <c r="AA34" i="20"/>
  <c r="R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K25" i="20"/>
  <c r="J25" i="20"/>
  <c r="I25" i="20"/>
  <c r="H25" i="20"/>
  <c r="G25" i="20"/>
  <c r="F25" i="20"/>
  <c r="M25" i="20" s="1"/>
  <c r="AA24" i="20"/>
  <c r="AB24" i="20"/>
  <c r="R24" i="20"/>
  <c r="Q24" i="20"/>
  <c r="P24" i="20"/>
  <c r="O24" i="20"/>
  <c r="N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K20" i="20"/>
  <c r="K21" i="20"/>
  <c r="M24" i="20"/>
  <c r="Q34" i="20"/>
  <c r="K18" i="20"/>
  <c r="M22" i="20"/>
  <c r="O30" i="20"/>
  <c r="Q31" i="20"/>
  <c r="AC31" i="20"/>
  <c r="Q32" i="20"/>
  <c r="Q33" i="20"/>
  <c r="AC35" i="20"/>
  <c r="Q36" i="20"/>
  <c r="G38" i="20"/>
  <c r="I39" i="20"/>
  <c r="I40" i="20"/>
  <c r="K41" i="20"/>
  <c r="O26" i="20"/>
  <c r="O27" i="20"/>
  <c r="O28" i="20"/>
  <c r="O29" i="20"/>
  <c r="AC18" i="20"/>
  <c r="AC22" i="20"/>
  <c r="AC30" i="20"/>
  <c r="AC36" i="20"/>
  <c r="AC11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4" i="18"/>
  <c r="C4" i="18"/>
  <c r="C3" i="18"/>
  <c r="C29" i="18"/>
  <c r="C17" i="18"/>
  <c r="C5" i="18"/>
  <c r="C21" i="18"/>
  <c r="C15" i="18"/>
  <c r="C12" i="18"/>
  <c r="C24" i="18"/>
  <c r="C16" i="18"/>
  <c r="C36" i="18"/>
  <c r="C25" i="18"/>
  <c r="C6" i="18"/>
  <c r="C27" i="18"/>
  <c r="C11" i="18"/>
  <c r="C13" i="18"/>
  <c r="C33" i="18"/>
  <c r="C34" i="18"/>
  <c r="C37" i="18"/>
  <c r="C7" i="18"/>
  <c r="C28" i="18"/>
  <c r="C22" i="18"/>
  <c r="C10" i="18"/>
  <c r="C9" i="18"/>
  <c r="C35" i="18"/>
  <c r="C8" i="18"/>
  <c r="C31" i="18"/>
  <c r="C26" i="18"/>
  <c r="C20" i="18"/>
  <c r="C30" i="18"/>
  <c r="C32" i="18"/>
  <c r="C18" i="18"/>
  <c r="C2" i="18"/>
  <c r="C23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N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P30" i="2"/>
  <c r="R30" i="2"/>
  <c r="F31" i="2"/>
  <c r="I31" i="2" s="1"/>
  <c r="G31" i="2"/>
  <c r="H31" i="2"/>
  <c r="J31" i="2"/>
  <c r="K31" i="2"/>
  <c r="L31" i="2"/>
  <c r="N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P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H38" i="2"/>
  <c r="I38" i="2"/>
  <c r="J38" i="2"/>
  <c r="L38" i="2"/>
  <c r="M38" i="2"/>
  <c r="N38" i="2"/>
  <c r="P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Q33" i="2" l="1"/>
  <c r="M22" i="2"/>
  <c r="M43" i="2"/>
  <c r="G38" i="2"/>
  <c r="Q38" i="2"/>
  <c r="O26" i="2"/>
  <c r="Q36" i="2"/>
  <c r="O34" i="2"/>
  <c r="O33" i="2"/>
  <c r="O31" i="2"/>
  <c r="O30" i="2"/>
  <c r="M26" i="2"/>
  <c r="K21" i="2"/>
  <c r="Q39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AA11" i="8" s="1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AA12" i="12" s="1"/>
  <c r="Y12" i="12"/>
  <c r="Z16" i="12"/>
  <c r="Y16" i="12"/>
  <c r="Z36" i="12"/>
  <c r="AA36" i="12" s="1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S13" i="18" s="1"/>
  <c r="O34" i="17"/>
  <c r="S28" i="18" s="1"/>
  <c r="O30" i="17"/>
  <c r="S37" i="18" s="1"/>
  <c r="O26" i="17"/>
  <c r="O36" i="17"/>
  <c r="S5" i="18" s="1"/>
  <c r="O32" i="17"/>
  <c r="O28" i="17"/>
  <c r="O24" i="17"/>
  <c r="O23" i="17"/>
  <c r="S6" i="18" s="1"/>
  <c r="O19" i="17"/>
  <c r="O18" i="17"/>
  <c r="O16" i="17"/>
  <c r="O15" i="17"/>
  <c r="O13" i="17"/>
  <c r="O12" i="17"/>
  <c r="S3" i="18" s="1"/>
  <c r="O11" i="17"/>
  <c r="O10" i="17"/>
  <c r="AA13" i="15"/>
  <c r="AA25" i="9"/>
  <c r="S19" i="18" l="1"/>
  <c r="S16" i="18"/>
  <c r="S8" i="18"/>
  <c r="AA23" i="10"/>
  <c r="AA35" i="16"/>
  <c r="S18" i="18"/>
  <c r="S14" i="18"/>
  <c r="S35" i="18"/>
  <c r="S27" i="18"/>
  <c r="S17" i="18"/>
  <c r="S24" i="18"/>
  <c r="S12" i="18"/>
  <c r="S9" i="18"/>
  <c r="S23" i="18"/>
  <c r="S20" i="18"/>
  <c r="S11" i="18"/>
  <c r="S33" i="18"/>
  <c r="S32" i="18"/>
  <c r="S26" i="18"/>
  <c r="S29" i="18"/>
  <c r="S25" i="18"/>
  <c r="S31" i="18"/>
  <c r="S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0" i="18"/>
  <c r="AA39" i="8"/>
  <c r="AA29" i="9"/>
  <c r="AA35" i="10"/>
  <c r="AA32" i="7"/>
  <c r="AA14" i="7"/>
  <c r="AA27" i="10"/>
  <c r="AA35" i="12"/>
  <c r="AA31" i="16"/>
  <c r="S7" i="18"/>
  <c r="S22" i="18"/>
  <c r="AA20" i="9"/>
  <c r="AA35" i="9"/>
  <c r="S21" i="18"/>
  <c r="S3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" i="18" l="1"/>
  <c r="P21" i="18"/>
  <c r="P16" i="18"/>
  <c r="P27" i="18"/>
  <c r="P33" i="18"/>
  <c r="P28" i="18"/>
  <c r="P35" i="18"/>
  <c r="P20" i="18"/>
  <c r="P29" i="18"/>
  <c r="P15" i="18"/>
  <c r="P36" i="18"/>
  <c r="P19" i="18"/>
  <c r="P34" i="18"/>
  <c r="P22" i="18"/>
  <c r="P8" i="18"/>
  <c r="P30" i="18"/>
  <c r="P4" i="18"/>
  <c r="P5" i="18"/>
  <c r="P24" i="18"/>
  <c r="P6" i="18"/>
  <c r="P13" i="18"/>
  <c r="P7" i="18"/>
  <c r="P9" i="18"/>
  <c r="P26" i="18"/>
  <c r="P17" i="18"/>
  <c r="P37" i="18"/>
  <c r="P12" i="18"/>
  <c r="P10" i="18"/>
  <c r="P25" i="18"/>
  <c r="P31" i="18"/>
  <c r="P11" i="18"/>
  <c r="P23" i="18"/>
  <c r="P14" i="18"/>
  <c r="P32" i="18"/>
  <c r="P18" i="18"/>
  <c r="P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0" i="18"/>
  <c r="D3" i="18"/>
  <c r="D21" i="18"/>
  <c r="D16" i="18"/>
  <c r="D27" i="18"/>
  <c r="D33" i="18"/>
  <c r="D28" i="18"/>
  <c r="D35" i="18"/>
  <c r="D32" i="18"/>
  <c r="D29" i="18"/>
  <c r="D15" i="18"/>
  <c r="D36" i="18"/>
  <c r="D19" i="18"/>
  <c r="D34" i="18"/>
  <c r="D22" i="18"/>
  <c r="D8" i="18"/>
  <c r="D14" i="18"/>
  <c r="D17" i="18"/>
  <c r="D12" i="18"/>
  <c r="D25" i="18"/>
  <c r="D11" i="18"/>
  <c r="D37" i="18"/>
  <c r="D10" i="18"/>
  <c r="D31" i="18"/>
  <c r="D4" i="18"/>
  <c r="D13" i="18"/>
  <c r="D26" i="18"/>
  <c r="D5" i="18"/>
  <c r="D7" i="18"/>
  <c r="D24" i="18"/>
  <c r="D9" i="18"/>
  <c r="D23" i="18"/>
  <c r="D6" i="18"/>
  <c r="D18" i="18"/>
  <c r="D30" i="18"/>
  <c r="D2" i="18"/>
  <c r="L14" i="18"/>
  <c r="L26" i="18"/>
  <c r="L4" i="18"/>
  <c r="L32" i="18"/>
  <c r="L20" i="18"/>
  <c r="L5" i="18"/>
  <c r="L24" i="18"/>
  <c r="L6" i="18"/>
  <c r="L13" i="18"/>
  <c r="L7" i="18"/>
  <c r="L9" i="18"/>
  <c r="L23" i="18"/>
  <c r="L3" i="18"/>
  <c r="L21" i="18"/>
  <c r="L16" i="18"/>
  <c r="L27" i="18"/>
  <c r="L33" i="18"/>
  <c r="L28" i="18"/>
  <c r="L35" i="18"/>
  <c r="L29" i="18"/>
  <c r="L15" i="18"/>
  <c r="L36" i="18"/>
  <c r="L19" i="18"/>
  <c r="L34" i="18"/>
  <c r="L22" i="18"/>
  <c r="L8" i="18"/>
  <c r="L17" i="18"/>
  <c r="L37" i="18"/>
  <c r="L12" i="18"/>
  <c r="L10" i="18"/>
  <c r="L25" i="18"/>
  <c r="L31" i="18"/>
  <c r="L11" i="18"/>
  <c r="L18" i="18"/>
  <c r="L2" i="18"/>
  <c r="L30" i="18"/>
  <c r="E14" i="18"/>
  <c r="E17" i="18"/>
  <c r="E12" i="18"/>
  <c r="E25" i="18"/>
  <c r="E11" i="18"/>
  <c r="E37" i="18"/>
  <c r="E10" i="18"/>
  <c r="E31" i="18"/>
  <c r="E26" i="18"/>
  <c r="E4" i="18"/>
  <c r="E5" i="18"/>
  <c r="E24" i="18"/>
  <c r="E6" i="18"/>
  <c r="E13" i="18"/>
  <c r="E7" i="18"/>
  <c r="E9" i="18"/>
  <c r="E23" i="18"/>
  <c r="E20" i="18"/>
  <c r="E3" i="18"/>
  <c r="E21" i="18"/>
  <c r="E16" i="18"/>
  <c r="E27" i="18"/>
  <c r="E33" i="18"/>
  <c r="E28" i="18"/>
  <c r="E35" i="18"/>
  <c r="E19" i="18"/>
  <c r="E29" i="18"/>
  <c r="E34" i="18"/>
  <c r="E15" i="18"/>
  <c r="E22" i="18"/>
  <c r="E36" i="18"/>
  <c r="E8" i="18"/>
  <c r="E30" i="18"/>
  <c r="E32" i="18"/>
  <c r="E18" i="18"/>
  <c r="E2" i="18"/>
  <c r="O4" i="18"/>
  <c r="O5" i="18"/>
  <c r="O24" i="18"/>
  <c r="O6" i="18"/>
  <c r="O13" i="18"/>
  <c r="O7" i="18"/>
  <c r="O9" i="18"/>
  <c r="O26" i="18"/>
  <c r="O3" i="18"/>
  <c r="O21" i="18"/>
  <c r="O16" i="18"/>
  <c r="O27" i="18"/>
  <c r="O33" i="18"/>
  <c r="O28" i="18"/>
  <c r="O35" i="18"/>
  <c r="O20" i="18"/>
  <c r="O14" i="18"/>
  <c r="O17" i="18"/>
  <c r="O12" i="18"/>
  <c r="O25" i="18"/>
  <c r="O11" i="18"/>
  <c r="O37" i="18"/>
  <c r="O10" i="18"/>
  <c r="O31" i="18"/>
  <c r="O23" i="18"/>
  <c r="O29" i="18"/>
  <c r="O34" i="18"/>
  <c r="O15" i="18"/>
  <c r="O22" i="18"/>
  <c r="O36" i="18"/>
  <c r="O8" i="18"/>
  <c r="O19" i="18"/>
  <c r="O30" i="18"/>
  <c r="O32" i="18"/>
  <c r="O2" i="18"/>
  <c r="O18" i="18"/>
  <c r="H3" i="18"/>
  <c r="H21" i="18"/>
  <c r="H16" i="18"/>
  <c r="H27" i="18"/>
  <c r="H33" i="18"/>
  <c r="H28" i="18"/>
  <c r="H35" i="18"/>
  <c r="H26" i="18"/>
  <c r="H29" i="18"/>
  <c r="H15" i="18"/>
  <c r="H36" i="18"/>
  <c r="H19" i="18"/>
  <c r="H34" i="18"/>
  <c r="H22" i="18"/>
  <c r="H8" i="18"/>
  <c r="H20" i="18"/>
  <c r="H14" i="18"/>
  <c r="H17" i="18"/>
  <c r="H12" i="18"/>
  <c r="H25" i="18"/>
  <c r="H11" i="18"/>
  <c r="H37" i="18"/>
  <c r="H10" i="18"/>
  <c r="H31" i="18"/>
  <c r="H24" i="18"/>
  <c r="H9" i="18"/>
  <c r="H6" i="18"/>
  <c r="H23" i="18"/>
  <c r="H4" i="18"/>
  <c r="H13" i="18"/>
  <c r="H7" i="18"/>
  <c r="H5" i="18"/>
  <c r="H18" i="18"/>
  <c r="H30" i="18"/>
  <c r="H32" i="18"/>
  <c r="H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2" i="18"/>
  <c r="F3" i="18"/>
  <c r="F21" i="18"/>
  <c r="F16" i="18"/>
  <c r="F27" i="18"/>
  <c r="F33" i="18"/>
  <c r="F28" i="18"/>
  <c r="F35" i="18"/>
  <c r="F29" i="18"/>
  <c r="F15" i="18"/>
  <c r="F36" i="18"/>
  <c r="F19" i="18"/>
  <c r="F34" i="18"/>
  <c r="F22" i="18"/>
  <c r="F8" i="18"/>
  <c r="F26" i="18"/>
  <c r="F14" i="18"/>
  <c r="F17" i="18"/>
  <c r="F12" i="18"/>
  <c r="F25" i="18"/>
  <c r="F11" i="18"/>
  <c r="F37" i="18"/>
  <c r="F10" i="18"/>
  <c r="F31" i="18"/>
  <c r="F20" i="18"/>
  <c r="F6" i="18"/>
  <c r="F23" i="18"/>
  <c r="F4" i="18"/>
  <c r="F13" i="18"/>
  <c r="F5" i="18"/>
  <c r="F7" i="18"/>
  <c r="F9" i="18"/>
  <c r="F24" i="18"/>
  <c r="F18" i="18"/>
  <c r="F2" i="18"/>
  <c r="F30" i="18"/>
  <c r="G20" i="18"/>
  <c r="G14" i="18"/>
  <c r="G17" i="18"/>
  <c r="G12" i="18"/>
  <c r="G25" i="18"/>
  <c r="G11" i="18"/>
  <c r="G37" i="18"/>
  <c r="G10" i="18"/>
  <c r="G31" i="18"/>
  <c r="G2" i="18"/>
  <c r="G4" i="18"/>
  <c r="G5" i="18"/>
  <c r="G24" i="18"/>
  <c r="G6" i="18"/>
  <c r="G13" i="18"/>
  <c r="G7" i="18"/>
  <c r="G9" i="18"/>
  <c r="G23" i="18"/>
  <c r="G3" i="18"/>
  <c r="G21" i="18"/>
  <c r="G16" i="18"/>
  <c r="G27" i="18"/>
  <c r="G33" i="18"/>
  <c r="G28" i="18"/>
  <c r="G35" i="18"/>
  <c r="G36" i="18"/>
  <c r="G8" i="18"/>
  <c r="G19" i="18"/>
  <c r="G29" i="18"/>
  <c r="G34" i="18"/>
  <c r="G15" i="18"/>
  <c r="G26" i="18"/>
  <c r="G22" i="18"/>
  <c r="G30" i="18"/>
  <c r="G18" i="18"/>
  <c r="G3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6" i="18"/>
  <c r="N3" i="18"/>
  <c r="N21" i="18"/>
  <c r="N16" i="18"/>
  <c r="N27" i="18"/>
  <c r="N33" i="18"/>
  <c r="N28" i="18"/>
  <c r="N35" i="18"/>
  <c r="N20" i="18"/>
  <c r="N29" i="18"/>
  <c r="N15" i="18"/>
  <c r="N36" i="18"/>
  <c r="N19" i="18"/>
  <c r="N34" i="18"/>
  <c r="N22" i="18"/>
  <c r="N8" i="18"/>
  <c r="N4" i="18"/>
  <c r="N5" i="18"/>
  <c r="N24" i="18"/>
  <c r="N6" i="18"/>
  <c r="N13" i="18"/>
  <c r="N7" i="18"/>
  <c r="N9" i="18"/>
  <c r="N23" i="18"/>
  <c r="N14" i="18"/>
  <c r="N11" i="18"/>
  <c r="N17" i="18"/>
  <c r="N37" i="18"/>
  <c r="N12" i="18"/>
  <c r="N10" i="18"/>
  <c r="N25" i="18"/>
  <c r="N31" i="18"/>
  <c r="N30" i="18"/>
  <c r="N18" i="18"/>
  <c r="N2" i="18"/>
  <c r="N32" i="18"/>
  <c r="Q3" i="18"/>
  <c r="Q21" i="18"/>
  <c r="Q16" i="18"/>
  <c r="Q27" i="18"/>
  <c r="Q33" i="18"/>
  <c r="Q28" i="18"/>
  <c r="Q35" i="18"/>
  <c r="Q20" i="18"/>
  <c r="Q29" i="18"/>
  <c r="Q15" i="18"/>
  <c r="Q36" i="18"/>
  <c r="Q19" i="18"/>
  <c r="Q34" i="18"/>
  <c r="Q22" i="18"/>
  <c r="Q8" i="18"/>
  <c r="Q23" i="18"/>
  <c r="Q4" i="18"/>
  <c r="Q5" i="18"/>
  <c r="Q24" i="18"/>
  <c r="Q6" i="18"/>
  <c r="Q13" i="18"/>
  <c r="Q7" i="18"/>
  <c r="Q9" i="18"/>
  <c r="Q26" i="18"/>
  <c r="Q17" i="18"/>
  <c r="Q37" i="18"/>
  <c r="Q12" i="18"/>
  <c r="Q10" i="18"/>
  <c r="Q25" i="18"/>
  <c r="Q31" i="18"/>
  <c r="Q14" i="18"/>
  <c r="Q11" i="18"/>
  <c r="Q30" i="18"/>
  <c r="Q32" i="18"/>
  <c r="Q18" i="18"/>
  <c r="Q2" i="18"/>
  <c r="M14" i="18"/>
  <c r="M17" i="18"/>
  <c r="M12" i="18"/>
  <c r="M25" i="18"/>
  <c r="M11" i="18"/>
  <c r="M37" i="18"/>
  <c r="M10" i="18"/>
  <c r="M31" i="18"/>
  <c r="M23" i="18"/>
  <c r="M4" i="18"/>
  <c r="M5" i="18"/>
  <c r="M24" i="18"/>
  <c r="M6" i="18"/>
  <c r="M13" i="18"/>
  <c r="M7" i="18"/>
  <c r="M9" i="18"/>
  <c r="M26" i="18"/>
  <c r="M29" i="18"/>
  <c r="M15" i="18"/>
  <c r="M36" i="18"/>
  <c r="M19" i="18"/>
  <c r="M34" i="18"/>
  <c r="M22" i="18"/>
  <c r="M8" i="18"/>
  <c r="M30" i="18"/>
  <c r="M3" i="18"/>
  <c r="M33" i="18"/>
  <c r="M21" i="18"/>
  <c r="M28" i="18"/>
  <c r="M16" i="18"/>
  <c r="M35" i="18"/>
  <c r="M27" i="18"/>
  <c r="M20" i="18"/>
  <c r="M32" i="18"/>
  <c r="M18" i="18"/>
  <c r="M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4" i="19"/>
  <c r="C3" i="19"/>
  <c r="L43" i="1"/>
  <c r="C7" i="19"/>
  <c r="F40" i="1"/>
  <c r="W1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0" i="18"/>
  <c r="R30" i="18" s="1"/>
  <c r="T31" i="18"/>
  <c r="R31" i="18" s="1"/>
  <c r="T32" i="18"/>
  <c r="R32" i="18" s="1"/>
  <c r="W2" i="18"/>
  <c r="K2" i="18"/>
  <c r="K31" i="18"/>
  <c r="W31" i="18"/>
  <c r="O46" i="13"/>
  <c r="D6" i="13" s="1"/>
  <c r="R46" i="9"/>
  <c r="E7" i="9" s="1"/>
  <c r="J46" i="10"/>
  <c r="E3" i="10" s="1"/>
  <c r="N46" i="12"/>
  <c r="E5" i="12" s="1"/>
  <c r="T2" i="18"/>
  <c r="E51" i="1"/>
  <c r="W30" i="18"/>
  <c r="K30" i="18"/>
  <c r="E47" i="1"/>
  <c r="K26" i="18"/>
  <c r="W2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2" i="18"/>
  <c r="T18" i="18"/>
  <c r="R18" i="18" s="1"/>
  <c r="T26" i="18"/>
  <c r="R26" i="18" s="1"/>
  <c r="L47" i="1"/>
  <c r="K18" i="18"/>
  <c r="W18" i="18"/>
  <c r="N46" i="9"/>
  <c r="E5" i="9" s="1"/>
  <c r="T20" i="18"/>
  <c r="R20" i="18" s="1"/>
  <c r="K32" i="18"/>
  <c r="W20" i="18"/>
  <c r="K20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0" i="18"/>
  <c r="K36" i="18"/>
  <c r="G26" i="1"/>
  <c r="G24" i="1"/>
  <c r="M32" i="1"/>
  <c r="O20" i="1"/>
  <c r="E38" i="1"/>
  <c r="E32" i="1"/>
  <c r="H17" i="1"/>
  <c r="O35" i="1"/>
  <c r="H26" i="1"/>
  <c r="E17" i="1"/>
  <c r="K8" i="18"/>
  <c r="C5" i="19"/>
  <c r="B6" i="17"/>
  <c r="C2" i="19"/>
  <c r="B7" i="17"/>
  <c r="E7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7" i="18"/>
  <c r="R7" i="18" s="1"/>
  <c r="T29" i="18"/>
  <c r="R29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3" i="18"/>
  <c r="W37" i="18"/>
  <c r="W12" i="18"/>
  <c r="W16" i="18"/>
  <c r="W11" i="18"/>
  <c r="W6" i="18"/>
  <c r="K15" i="18"/>
  <c r="W19" i="18"/>
  <c r="K10" i="18"/>
  <c r="M33" i="1"/>
  <c r="G36" i="1"/>
  <c r="W4" i="18"/>
  <c r="W27" i="18"/>
  <c r="I34" i="1"/>
  <c r="K25" i="18"/>
  <c r="W28" i="18"/>
  <c r="W24" i="18"/>
  <c r="W29" i="18"/>
  <c r="W14" i="18"/>
  <c r="W34" i="18"/>
  <c r="M19" i="1"/>
  <c r="E31" i="1"/>
  <c r="T14" i="18"/>
  <c r="R14" i="18" s="1"/>
  <c r="T36" i="18"/>
  <c r="W33" i="18"/>
  <c r="W5" i="18"/>
  <c r="W10" i="18"/>
  <c r="W3" i="18"/>
  <c r="W9" i="18"/>
  <c r="W8" i="18"/>
  <c r="T8" i="18"/>
  <c r="R8" i="18" s="1"/>
  <c r="W7" i="18"/>
  <c r="W35" i="18"/>
  <c r="G27" i="1"/>
  <c r="K37" i="18"/>
  <c r="W25" i="18"/>
  <c r="L22" i="1"/>
  <c r="T3" i="18"/>
  <c r="R3" i="18" s="1"/>
  <c r="T13" i="18"/>
  <c r="R13" i="18" s="1"/>
  <c r="T12" i="18"/>
  <c r="R12" i="18" s="1"/>
  <c r="T35" i="18"/>
  <c r="R35" i="18" s="1"/>
  <c r="T11" i="18"/>
  <c r="R11" i="18" s="1"/>
  <c r="T34" i="18"/>
  <c r="T16" i="18"/>
  <c r="R16" i="18" s="1"/>
  <c r="T9" i="18"/>
  <c r="R9" i="18" s="1"/>
  <c r="T6" i="18"/>
  <c r="R6" i="18" s="1"/>
  <c r="T4" i="18"/>
  <c r="R4" i="18" s="1"/>
  <c r="T27" i="18"/>
  <c r="L40" i="1"/>
  <c r="L25" i="1"/>
  <c r="W36" i="18"/>
  <c r="T24" i="18"/>
  <c r="R24" i="18" s="1"/>
  <c r="T37" i="18"/>
  <c r="R37" i="18" s="1"/>
  <c r="L46" i="1"/>
  <c r="T19" i="18"/>
  <c r="M22" i="1"/>
  <c r="I29" i="1"/>
  <c r="T15" i="18"/>
  <c r="W15" i="18"/>
  <c r="T23" i="18"/>
  <c r="W23" i="18"/>
  <c r="T28" i="18"/>
  <c r="R28" i="18" s="1"/>
  <c r="T25" i="18"/>
  <c r="R25" i="18" s="1"/>
  <c r="L44" i="1"/>
  <c r="T21" i="18"/>
  <c r="T33" i="18"/>
  <c r="R33" i="18" s="1"/>
  <c r="W21" i="18"/>
  <c r="T5" i="18"/>
  <c r="T1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4" i="18"/>
  <c r="K29" i="18"/>
  <c r="K13" i="18"/>
  <c r="M17" i="1"/>
  <c r="Q17" i="1"/>
  <c r="K6" i="18"/>
  <c r="K3" i="18"/>
  <c r="W22" i="18"/>
  <c r="K21" i="18"/>
  <c r="K7" i="18"/>
  <c r="K22" i="18"/>
  <c r="K35" i="18"/>
  <c r="K14" i="18"/>
  <c r="K9" i="18"/>
  <c r="K16" i="18"/>
  <c r="K33" i="18"/>
  <c r="K19" i="18"/>
  <c r="K27" i="18"/>
  <c r="K28" i="18"/>
  <c r="K12" i="18"/>
  <c r="K11" i="18"/>
  <c r="K23" i="18"/>
  <c r="K17" i="18"/>
  <c r="T22" i="18"/>
  <c r="K24" i="18"/>
  <c r="K5" i="18"/>
  <c r="K34" i="18"/>
  <c r="E2" i="19" l="1"/>
  <c r="E6" i="19"/>
  <c r="E5" i="19"/>
  <c r="E3" i="19"/>
  <c r="F7" i="1" s="1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22" i="18"/>
  <c r="R27" i="18"/>
  <c r="R19" i="18"/>
  <c r="R47" i="1" s="1"/>
  <c r="R17" i="18"/>
  <c r="R50" i="1" s="1"/>
  <c r="R21" i="18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4" i="19"/>
  <c r="I7" i="17"/>
  <c r="K2" i="19"/>
  <c r="L7" i="17"/>
  <c r="N2" i="19"/>
  <c r="F7" i="19"/>
  <c r="E5" i="17"/>
  <c r="L6" i="17"/>
  <c r="N5" i="19"/>
  <c r="D2" i="17"/>
  <c r="H2" i="19"/>
  <c r="G7" i="17"/>
  <c r="I5" i="17"/>
  <c r="K7" i="19"/>
  <c r="K3" i="19"/>
  <c r="I4" i="17"/>
  <c r="L3" i="17"/>
  <c r="N6" i="19"/>
  <c r="K4" i="19"/>
  <c r="I2" i="17"/>
  <c r="D11" i="1"/>
  <c r="G3" i="17"/>
  <c r="H6" i="19"/>
  <c r="I6" i="17"/>
  <c r="K5" i="19"/>
  <c r="N7" i="19"/>
  <c r="L5" i="17"/>
  <c r="N4" i="19"/>
  <c r="L2" i="17"/>
  <c r="D5" i="17"/>
  <c r="G4" i="17"/>
  <c r="H3" i="19"/>
  <c r="D10" i="1"/>
  <c r="H5" i="19"/>
  <c r="G6" i="17"/>
  <c r="E7" i="17"/>
  <c r="F2" i="19"/>
  <c r="G2" i="17"/>
  <c r="H4" i="19"/>
  <c r="F5" i="19"/>
  <c r="E6" i="17"/>
  <c r="N3" i="19"/>
  <c r="L4" i="17"/>
  <c r="D3" i="17"/>
  <c r="M4" i="17"/>
  <c r="O3" i="19"/>
  <c r="M6" i="17"/>
  <c r="O5" i="19"/>
  <c r="O7" i="19"/>
  <c r="M5" i="17"/>
  <c r="M3" i="17"/>
  <c r="O6" i="19"/>
  <c r="M2" i="17"/>
  <c r="O4" i="19"/>
  <c r="M7" i="17"/>
  <c r="O2" i="19"/>
  <c r="P2" i="19"/>
  <c r="N7" i="17"/>
  <c r="P7" i="19"/>
  <c r="N5" i="17"/>
  <c r="P3" i="19"/>
  <c r="N4" i="17"/>
  <c r="N2" i="17"/>
  <c r="P4" i="19"/>
  <c r="N6" i="17"/>
  <c r="P5" i="19"/>
  <c r="P6" i="19"/>
  <c r="N3" i="17"/>
  <c r="M5" i="19"/>
  <c r="K6" i="17"/>
  <c r="M7" i="19"/>
  <c r="K5" i="17"/>
  <c r="M6" i="19"/>
  <c r="K3" i="17"/>
  <c r="M4" i="19"/>
  <c r="K2" i="17"/>
  <c r="M2" i="19"/>
  <c r="K7" i="17"/>
  <c r="M3" i="19"/>
  <c r="K4" i="17"/>
  <c r="J5" i="17"/>
  <c r="L7" i="19"/>
  <c r="J2" i="17"/>
  <c r="L4" i="19"/>
  <c r="J3" i="17"/>
  <c r="L6" i="19"/>
  <c r="L5" i="19"/>
  <c r="J6" i="17"/>
  <c r="J7" i="17"/>
  <c r="L2" i="19"/>
  <c r="J4" i="17"/>
  <c r="L3" i="19"/>
  <c r="R23" i="18"/>
  <c r="G2" i="19"/>
  <c r="F7" i="17"/>
  <c r="G7" i="19"/>
  <c r="F5" i="17"/>
  <c r="F2" i="17"/>
  <c r="G4" i="19"/>
  <c r="F4" i="17"/>
  <c r="G3" i="19"/>
  <c r="G5" i="19"/>
  <c r="F6" i="17"/>
  <c r="C6" i="17"/>
  <c r="C5" i="17"/>
  <c r="D2" i="6"/>
  <c r="D4" i="6"/>
  <c r="D7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J26" i="18"/>
  <c r="I26" i="18" s="1"/>
  <c r="U36" i="1"/>
  <c r="U51" i="1"/>
  <c r="J21" i="18"/>
  <c r="I21" i="18" s="1"/>
  <c r="J35" i="18"/>
  <c r="I35" i="18" s="1"/>
  <c r="J28" i="18"/>
  <c r="I28" i="18" s="1"/>
  <c r="D5" i="19"/>
  <c r="J5" i="19" s="1"/>
  <c r="K54" i="1"/>
  <c r="S54" i="1"/>
  <c r="J10" i="18"/>
  <c r="I10" i="18" s="1"/>
  <c r="J34" i="18"/>
  <c r="I34" i="18" s="1"/>
  <c r="J23" i="18"/>
  <c r="I23" i="18" s="1"/>
  <c r="J32" i="18"/>
  <c r="I32" i="18" s="1"/>
  <c r="D2" i="19"/>
  <c r="T2" i="19" s="1"/>
  <c r="J31" i="18"/>
  <c r="I31" i="18" s="1"/>
  <c r="U25" i="1"/>
  <c r="U47" i="1"/>
  <c r="J30" i="18"/>
  <c r="I30" i="18" s="1"/>
  <c r="J19" i="18"/>
  <c r="I19" i="18" s="1"/>
  <c r="J5" i="18"/>
  <c r="I5" i="18" s="1"/>
  <c r="J11" i="18"/>
  <c r="I11" i="18" s="1"/>
  <c r="J6" i="18"/>
  <c r="I6" i="18" s="1"/>
  <c r="J2" i="18"/>
  <c r="I2" i="18" s="1"/>
  <c r="J33" i="18"/>
  <c r="I33" i="18" s="1"/>
  <c r="J36" i="18"/>
  <c r="I36" i="18" s="1"/>
  <c r="J25" i="18"/>
  <c r="I25" i="18" s="1"/>
  <c r="J16" i="18"/>
  <c r="I16" i="18" s="1"/>
  <c r="J3" i="18"/>
  <c r="I3" i="18" s="1"/>
  <c r="J20" i="18"/>
  <c r="I20" i="18" s="1"/>
  <c r="J18" i="18"/>
  <c r="I18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7" i="18"/>
  <c r="I7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4" i="18"/>
  <c r="I14" i="18" s="1"/>
  <c r="J29" i="18"/>
  <c r="I29" i="18" s="1"/>
  <c r="J8" i="18"/>
  <c r="I8" i="18" s="1"/>
  <c r="J22" i="18"/>
  <c r="I22" i="18" s="1"/>
  <c r="J12" i="18"/>
  <c r="I12" i="18" s="1"/>
  <c r="J27" i="18"/>
  <c r="I27" i="18" s="1"/>
  <c r="J9" i="18"/>
  <c r="I9" i="18" s="1"/>
  <c r="R51" i="1"/>
  <c r="J37" i="18"/>
  <c r="I37" i="18" s="1"/>
  <c r="J15" i="18"/>
  <c r="I15" i="18" s="1"/>
  <c r="J4" i="18"/>
  <c r="I4" i="18" s="1"/>
  <c r="J24" i="18"/>
  <c r="I24" i="18" s="1"/>
  <c r="J17" i="18"/>
  <c r="I17" i="18" s="1"/>
  <c r="J13" i="18"/>
  <c r="I13" i="18" s="1"/>
  <c r="P11" i="1"/>
  <c r="G11" i="1"/>
  <c r="C3" i="17"/>
  <c r="H3" i="17" s="1"/>
  <c r="D6" i="19"/>
  <c r="C4" i="17"/>
  <c r="H4" i="17" s="1"/>
  <c r="D3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6" i="19"/>
  <c r="O6" i="17"/>
  <c r="N10" i="1"/>
  <c r="N6" i="1"/>
  <c r="N7" i="1"/>
  <c r="R2" i="19"/>
  <c r="R5" i="19"/>
  <c r="R7" i="19"/>
  <c r="R4" i="19"/>
  <c r="H9" i="1"/>
  <c r="H10" i="1"/>
  <c r="J7" i="19"/>
  <c r="T7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5" i="18" l="1"/>
  <c r="R15" i="18" s="1"/>
  <c r="S2" i="18"/>
  <c r="R2" i="18" s="1"/>
  <c r="V42" i="1"/>
  <c r="V37" i="1"/>
  <c r="V36" i="1"/>
  <c r="V52" i="1"/>
  <c r="V51" i="1"/>
  <c r="T5" i="19"/>
  <c r="V28" i="18"/>
  <c r="U28" i="18" s="1"/>
  <c r="V32" i="18"/>
  <c r="U32" i="18" s="1"/>
  <c r="V13" i="18"/>
  <c r="U13" i="18" s="1"/>
  <c r="J2" i="19"/>
  <c r="I2" i="19" s="1"/>
  <c r="V29" i="1"/>
  <c r="V26" i="18"/>
  <c r="U26" i="18" s="1"/>
  <c r="V19" i="18"/>
  <c r="U19" i="18" s="1"/>
  <c r="V40" i="1"/>
  <c r="V26" i="1"/>
  <c r="V48" i="1"/>
  <c r="S36" i="18"/>
  <c r="R36" i="18" s="1"/>
  <c r="R29" i="1" s="1"/>
  <c r="S34" i="18"/>
  <c r="R34" i="18" s="1"/>
  <c r="O45" i="17"/>
  <c r="V12" i="18"/>
  <c r="U12" i="18" s="1"/>
  <c r="V47" i="1"/>
  <c r="V37" i="18"/>
  <c r="U37" i="18" s="1"/>
  <c r="V11" i="18"/>
  <c r="U11" i="18" s="1"/>
  <c r="V16" i="18"/>
  <c r="U16" i="18" s="1"/>
  <c r="V23" i="18"/>
  <c r="U23" i="18" s="1"/>
  <c r="V31" i="18"/>
  <c r="U31" i="18" s="1"/>
  <c r="V46" i="1"/>
  <c r="V20" i="18"/>
  <c r="U20" i="18" s="1"/>
  <c r="V25" i="18"/>
  <c r="U25" i="18" s="1"/>
  <c r="V6" i="18"/>
  <c r="U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4" i="18"/>
  <c r="U14" i="18" s="1"/>
  <c r="V29" i="18"/>
  <c r="U29" i="18" s="1"/>
  <c r="V35" i="18"/>
  <c r="U35" i="18" s="1"/>
  <c r="V8" i="18"/>
  <c r="U8" i="18" s="1"/>
  <c r="V27" i="18"/>
  <c r="U27" i="18" s="1"/>
  <c r="V9" i="18"/>
  <c r="U9" i="18" s="1"/>
  <c r="J23" i="1"/>
  <c r="V24" i="18"/>
  <c r="U24" i="18" s="1"/>
  <c r="V4" i="18"/>
  <c r="U4" i="18" s="1"/>
  <c r="V7" i="18"/>
  <c r="U7" i="18" s="1"/>
  <c r="V22" i="18"/>
  <c r="U22" i="18" s="1"/>
  <c r="V21" i="18"/>
  <c r="U21" i="18" s="1"/>
  <c r="V30" i="18"/>
  <c r="U30" i="18" s="1"/>
  <c r="V10" i="18"/>
  <c r="U10" i="18" s="1"/>
  <c r="V33" i="18"/>
  <c r="U3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0" i="18"/>
  <c r="R5" i="18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7" i="19" s="1"/>
  <c r="P7" i="17"/>
  <c r="S2" i="19" s="1"/>
  <c r="P3" i="17"/>
  <c r="M13" i="1"/>
  <c r="Q7" i="19"/>
  <c r="H13" i="1"/>
  <c r="I5" i="19"/>
  <c r="N13" i="1"/>
  <c r="Q4" i="19"/>
  <c r="Q2" i="19"/>
  <c r="E6" i="1"/>
  <c r="K6" i="1" s="1"/>
  <c r="J3" i="19"/>
  <c r="T3" i="19"/>
  <c r="E7" i="1"/>
  <c r="K7" i="1" s="1"/>
  <c r="T6" i="19"/>
  <c r="E8" i="1"/>
  <c r="K8" i="1" s="1"/>
  <c r="J6" i="19"/>
  <c r="J4" i="19"/>
  <c r="T4" i="19"/>
  <c r="I7" i="19"/>
  <c r="P9" i="17"/>
  <c r="V36" i="18" s="1"/>
  <c r="U36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6" i="19"/>
  <c r="J38" i="1"/>
  <c r="J20" i="1"/>
  <c r="J30" i="1"/>
  <c r="J44" i="1"/>
  <c r="J34" i="1"/>
  <c r="J21" i="1"/>
  <c r="J33" i="1"/>
  <c r="J36" i="1"/>
  <c r="J46" i="1"/>
  <c r="R21" i="1" l="1"/>
  <c r="R38" i="1"/>
  <c r="R31" i="1"/>
  <c r="R33" i="1"/>
  <c r="R36" i="1"/>
  <c r="V2" i="18"/>
  <c r="U2" i="18" s="1"/>
  <c r="V3" i="18"/>
  <c r="U3" i="18" s="1"/>
  <c r="V15" i="18"/>
  <c r="U15" i="18" s="1"/>
  <c r="S5" i="19"/>
  <c r="V5" i="18"/>
  <c r="U5" i="18" s="1"/>
  <c r="V17" i="18"/>
  <c r="U17" i="18" s="1"/>
  <c r="T48" i="1" s="1"/>
  <c r="J54" i="1"/>
  <c r="V18" i="18"/>
  <c r="U18" i="18" s="1"/>
  <c r="T43" i="1" s="1"/>
  <c r="U9" i="1"/>
  <c r="V34" i="18"/>
  <c r="U34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3" i="19"/>
  <c r="R11" i="1"/>
  <c r="T36" i="1"/>
  <c r="R7" i="1"/>
  <c r="S13" i="1"/>
  <c r="S4" i="19"/>
  <c r="S6" i="19"/>
  <c r="I6" i="19"/>
  <c r="I3" i="19"/>
  <c r="I4" i="19"/>
  <c r="E13" i="1"/>
  <c r="R8" i="1"/>
  <c r="T21" i="1" l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<sst xmlns="http://schemas.openxmlformats.org/spreadsheetml/2006/main" count="674" uniqueCount="134">
  <si>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</si>
  <si>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</si>
  <si>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</si>
  <si>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</si>
  <si>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</si>
  <si>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</si>
  <si>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</si>
  <si>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</si>
  <si>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</si>
  <si>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</si>
  <si>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</si>
  <si>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</si>
  <si>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</si>
  <si>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</si>
  <si>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</si>
  <si>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</si>
  <si>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</si>
  <si>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</si>
  <si>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</si>
  <si>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</si>
  <si>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</si>
  <si>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</si>
  <si>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</si>
  <si>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</si>
  <si>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</si>
  <si>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</si>
  <si>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</si>
  <si>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</si>
  <si>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</si>
  <si>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</si>
  <si>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</si>
  <si>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</si>
  <si>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</si>
  <si>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</si>
  <si>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</si>
  <si>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</si>
  <si>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</si>
  <si>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</si>
  <si>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</si>
  <si>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</si>
  <si>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</si>
  <si>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</si>
  <si>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</si>
  <si>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</si>
  <si>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</si>
  <si>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</si>
  <si>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</si>
  <si>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</si>
  <si>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</si>
  <si>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</si>
  <si>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</si>
  <si>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</si>
  <si>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</si>
  <si>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</si>
  <si>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35</t>
  </si>
  <si>
    <t>Schütze 36</t>
  </si>
  <si>
    <t xml:space="preserve">   </t>
  </si>
  <si>
    <t>Verein / Gruppe</t>
  </si>
  <si>
    <t>Geburtsdatum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</si>
  <si>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</si>
  <si>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</si>
  <si>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</si>
  <si>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</si>
  <si>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</si>
  <si>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</si>
  <si>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</si>
  <si>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</si>
  <si>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</si>
  <si>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</si>
  <si>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</si>
  <si>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</si>
  <si>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</si>
  <si>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</si>
  <si>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</si>
  <si>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</si>
  <si>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Breddenberg-Heid.</t>
  </si>
  <si>
    <t>Esterwegen</t>
  </si>
  <si>
    <t>Esterwegen II</t>
  </si>
  <si>
    <t>Spahnharrenst. II</t>
  </si>
  <si>
    <t>Börgerwald II</t>
  </si>
  <si>
    <t>Spahnharrenst. I</t>
  </si>
  <si>
    <t xml:space="preserve">Breddenberg-Heid. </t>
  </si>
  <si>
    <t>Többen Gerd</t>
  </si>
  <si>
    <t>0171 5756098</t>
  </si>
  <si>
    <t>Rump Andreas</t>
  </si>
  <si>
    <t>Dopp Heinz</t>
  </si>
  <si>
    <t>Tigelaar Hans</t>
  </si>
  <si>
    <t>Tälkers Josef</t>
  </si>
  <si>
    <t>Lau Hermann</t>
  </si>
  <si>
    <t>Schrandt Horst</t>
  </si>
  <si>
    <t>Rüther Jonny</t>
  </si>
  <si>
    <t>Dohmeyer Jürgen</t>
  </si>
  <si>
    <t>Will Arno</t>
  </si>
  <si>
    <t>Kassens Heinz</t>
  </si>
  <si>
    <t>Klumpe Christian</t>
  </si>
  <si>
    <t>Janzen Heinz</t>
  </si>
  <si>
    <t>Book Johann</t>
  </si>
  <si>
    <t xml:space="preserve">Plüster Jan </t>
  </si>
  <si>
    <t>Ahaus Heinrich</t>
  </si>
  <si>
    <t>Jansen Hermann</t>
  </si>
  <si>
    <t>Olberding Ewald</t>
  </si>
  <si>
    <t>Papen Gerhard</t>
  </si>
  <si>
    <t>Sebers Bernd</t>
  </si>
  <si>
    <t>Schmitz Willi</t>
  </si>
  <si>
    <t>Schorr Johannes</t>
  </si>
  <si>
    <t>Reinhards Antons</t>
  </si>
  <si>
    <t>Kohnen Bernhard</t>
  </si>
  <si>
    <t>Op´t Eijnde Felix</t>
  </si>
  <si>
    <t>Knelangen Johannes</t>
  </si>
  <si>
    <t>Schütze 34</t>
  </si>
  <si>
    <t>Schütze 33</t>
  </si>
  <si>
    <t>Schütze 32</t>
  </si>
  <si>
    <t xml:space="preserve">Schütze 31 </t>
  </si>
  <si>
    <t>Schütze 30</t>
  </si>
  <si>
    <t>Schütze 29</t>
  </si>
  <si>
    <t>Schütze 28</t>
  </si>
  <si>
    <t>Schütze 27</t>
  </si>
  <si>
    <t>Rita Lindemann</t>
  </si>
  <si>
    <t>01737565170</t>
  </si>
  <si>
    <t>Klaus Lindemann</t>
  </si>
  <si>
    <t>Bernd Sebers</t>
  </si>
  <si>
    <t>04965-765</t>
  </si>
  <si>
    <t>01709316924</t>
  </si>
  <si>
    <t>Schorr</t>
  </si>
  <si>
    <t>05954-938952</t>
  </si>
  <si>
    <t>Jansen/Book</t>
  </si>
  <si>
    <t>04966-990009</t>
  </si>
  <si>
    <t>01715756098</t>
  </si>
  <si>
    <t>19.01.</t>
  </si>
  <si>
    <t>02.02.</t>
  </si>
  <si>
    <t>16.02.</t>
  </si>
  <si>
    <t>01.03.</t>
  </si>
  <si>
    <t>15.03.</t>
  </si>
  <si>
    <t>29.03.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</si>
</sst>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5" fontId="7" fillId="3" borderId="4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3" zoomScaleNormal="83" zoomScaleSheetLayoutView="83" zoomScalePageLayoutView="10" workbookViewId="0">
      <selection activeCell="Q3" sqref="Q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9" t="s">
        <v>26</v>
      </c>
      <c r="L1" s="179"/>
      <c r="M1" s="178" t="s">
        <v>18</v>
      </c>
      <c r="N1" s="178"/>
      <c r="O1" s="178"/>
      <c r="P1" s="177" t="s">
        <v>25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53</v>
      </c>
      <c r="J3" s="180" t="s">
        <v>1</v>
      </c>
      <c r="K3" s="180"/>
      <c r="L3" s="125" t="s">
        <v>128</v>
      </c>
      <c r="M3" s="125" t="s">
        <v>129</v>
      </c>
      <c r="N3" s="125" t="s">
        <v>130</v>
      </c>
      <c r="O3" s="125" t="s">
        <v>131</v>
      </c>
      <c r="P3" s="125" t="s">
        <v>132</v>
      </c>
      <c r="Q3" s="125" t="s">
        <v>133</v>
      </c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57</v>
      </c>
      <c r="C4" s="169"/>
      <c r="D4" s="31" t="s">
        <v>74</v>
      </c>
      <c r="E4" s="31" t="s">
        <v>76</v>
      </c>
      <c r="F4" s="31" t="s">
        <v>73</v>
      </c>
      <c r="G4" s="31" t="s">
        <v>74</v>
      </c>
      <c r="H4" s="31" t="s">
        <v>75</v>
      </c>
      <c r="I4" s="31" t="s">
        <v>64</v>
      </c>
      <c r="J4" s="30" t="s">
        <v>0</v>
      </c>
      <c r="K4" s="32" t="s">
        <v>4</v>
      </c>
      <c r="L4" s="127" t="str">
        <f t="shared" ref="L4:Q4" si="0">D4</f>
        <v>Spahnharrenstätte</v>
      </c>
      <c r="M4" s="127" t="str">
        <f t="shared" si="0"/>
        <v>Esterwegen</v>
      </c>
      <c r="N4" s="127" t="str">
        <f t="shared" si="0"/>
        <v>Börgerwald</v>
      </c>
      <c r="O4" s="127" t="str">
        <f t="shared" si="0"/>
        <v>Spahnharrenstätte</v>
      </c>
      <c r="P4" s="127" t="str">
        <f t="shared" si="0"/>
        <v>Breddenberg-Heid.</v>
      </c>
      <c r="Q4" s="127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Spahnharrenst. I</v>
      </c>
      <c r="C6" s="172"/>
      <c r="D6" s="37">
        <f>'Übersicht Gruppen'!C2</f>
        <v>926.5</v>
      </c>
      <c r="E6" s="37">
        <f>'Übersicht Gruppen'!D2</f>
        <v>921.6</v>
      </c>
      <c r="F6" s="37">
        <f>'Übersicht Gruppen'!E2</f>
        <v>924.7</v>
      </c>
      <c r="G6" s="37">
        <f>'Übersicht Gruppen'!F2</f>
        <v>935.6</v>
      </c>
      <c r="H6" s="37">
        <f>'Übersicht Gruppen'!G2</f>
        <v>925.1</v>
      </c>
      <c r="I6" s="37">
        <f>'Übersicht Gruppen'!H2</f>
        <v>922.40000000000009</v>
      </c>
      <c r="J6" s="38">
        <f>'Übersicht Gruppen'!I2</f>
        <v>925.98333333333323</v>
      </c>
      <c r="K6" s="39">
        <f t="shared" ref="K6:K11" si="1">SUM(D6:I6)</f>
        <v>5555.9</v>
      </c>
      <c r="L6" s="37">
        <f>'Übersicht Gruppen'!K2</f>
        <v>934.90000000000009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934.90000000000009</v>
      </c>
      <c r="S6" s="39">
        <f t="shared" ref="S6:S11" si="2">SUM(L6:Q6)</f>
        <v>934.90000000000009</v>
      </c>
      <c r="T6" s="38">
        <f>'Übersicht Gruppen'!S2</f>
        <v>927.25714285714275</v>
      </c>
      <c r="U6" s="39">
        <f>SUM(S6+K6)</f>
        <v>6490.7999999999993</v>
      </c>
      <c r="V6" s="176"/>
    </row>
    <row r="7" spans="1:22" ht="20.25" customHeight="1" x14ac:dyDescent="0.3">
      <c r="A7" s="40">
        <v>2</v>
      </c>
      <c r="B7" s="173" t="str">
        <f>'Übersicht Gruppen'!B3</f>
        <v>Esterwegen II</v>
      </c>
      <c r="C7" s="174"/>
      <c r="D7" s="41">
        <f>'Übersicht Gruppen'!C3</f>
        <v>924.09999999999991</v>
      </c>
      <c r="E7" s="41">
        <f>'Übersicht Gruppen'!D3</f>
        <v>919.90000000000009</v>
      </c>
      <c r="F7" s="41">
        <f>'Übersicht Gruppen'!E3</f>
        <v>918.3</v>
      </c>
      <c r="G7" s="41">
        <f>'Übersicht Gruppen'!F3</f>
        <v>923.90000000000009</v>
      </c>
      <c r="H7" s="41">
        <f>'Übersicht Gruppen'!G3</f>
        <v>920.2</v>
      </c>
      <c r="I7" s="41">
        <f>'Übersicht Gruppen'!H3</f>
        <v>916.69999999999993</v>
      </c>
      <c r="J7" s="42">
        <f>'Übersicht Gruppen'!I3</f>
        <v>920.51666666666677</v>
      </c>
      <c r="K7" s="43">
        <f t="shared" si="1"/>
        <v>5523.1</v>
      </c>
      <c r="L7" s="41">
        <f>'Übersicht Gruppen'!K3</f>
        <v>923.2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923.2</v>
      </c>
      <c r="S7" s="43">
        <f t="shared" si="2"/>
        <v>923.2</v>
      </c>
      <c r="T7" s="42">
        <f>'Übersicht Gruppen'!S3</f>
        <v>920.9</v>
      </c>
      <c r="U7" s="43">
        <f t="shared" ref="U7:U11" si="3">SUM(S7+K7)</f>
        <v>6446.3</v>
      </c>
      <c r="V7" s="88">
        <f>(U6-U7)*-1</f>
        <v>-44.499999999999091</v>
      </c>
    </row>
    <row r="8" spans="1:22" ht="20.25" customHeight="1" x14ac:dyDescent="0.3">
      <c r="A8" s="44">
        <v>3</v>
      </c>
      <c r="B8" s="171" t="str">
        <f>'Übersicht Gruppen'!B4</f>
        <v>Spahnharrenst. II</v>
      </c>
      <c r="C8" s="172"/>
      <c r="D8" s="37">
        <f>'Übersicht Gruppen'!C4</f>
        <v>917.89999999999986</v>
      </c>
      <c r="E8" s="37">
        <f>'Übersicht Gruppen'!D4</f>
        <v>916.3</v>
      </c>
      <c r="F8" s="37">
        <f>'Übersicht Gruppen'!E4</f>
        <v>917</v>
      </c>
      <c r="G8" s="37">
        <f>'Übersicht Gruppen'!F4</f>
        <v>923</v>
      </c>
      <c r="H8" s="37">
        <f>'Übersicht Gruppen'!G4</f>
        <v>916.40000000000009</v>
      </c>
      <c r="I8" s="37">
        <f>'Übersicht Gruppen'!H4</f>
        <v>926.5</v>
      </c>
      <c r="J8" s="38">
        <f>'Übersicht Gruppen'!I4</f>
        <v>919.51666666666677</v>
      </c>
      <c r="K8" s="39">
        <f t="shared" si="1"/>
        <v>5517.1</v>
      </c>
      <c r="L8" s="37">
        <f>'Übersicht Gruppen'!K4</f>
        <v>915.9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915.9</v>
      </c>
      <c r="S8" s="39">
        <f t="shared" si="2"/>
        <v>915.9</v>
      </c>
      <c r="T8" s="38">
        <f>'Übersicht Gruppen'!S4</f>
        <v>919</v>
      </c>
      <c r="U8" s="39">
        <f t="shared" si="3"/>
        <v>6433</v>
      </c>
      <c r="V8" s="95">
        <f t="shared" ref="V8:V11" si="4">(U7-U8)*-1</f>
        <v>-13.300000000000182</v>
      </c>
    </row>
    <row r="9" spans="1:22" ht="20.25" customHeight="1" x14ac:dyDescent="0.3">
      <c r="A9" s="30">
        <v>4</v>
      </c>
      <c r="B9" s="173" t="str">
        <f>'Übersicht Gruppen'!B5</f>
        <v>Neubörger</v>
      </c>
      <c r="C9" s="174"/>
      <c r="D9" s="41">
        <f>'Übersicht Gruppen'!C5</f>
        <v>921.5</v>
      </c>
      <c r="E9" s="41">
        <f>'Übersicht Gruppen'!D5</f>
        <v>915.8</v>
      </c>
      <c r="F9" s="41">
        <f>'Übersicht Gruppen'!E5</f>
        <v>913.90000000000009</v>
      </c>
      <c r="G9" s="41">
        <f>'Übersicht Gruppen'!F5</f>
        <v>920.5</v>
      </c>
      <c r="H9" s="41">
        <f>'Übersicht Gruppen'!G5</f>
        <v>902.8</v>
      </c>
      <c r="I9" s="41">
        <f>'Übersicht Gruppen'!H5</f>
        <v>923.00000000000011</v>
      </c>
      <c r="J9" s="42">
        <f>'Übersicht Gruppen'!I5</f>
        <v>916.25</v>
      </c>
      <c r="K9" s="43">
        <f t="shared" si="1"/>
        <v>5497.5</v>
      </c>
      <c r="L9" s="41">
        <f>'Übersicht Gruppen'!K5</f>
        <v>920.59999999999991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920.59999999999991</v>
      </c>
      <c r="S9" s="43">
        <f t="shared" si="2"/>
        <v>920.59999999999991</v>
      </c>
      <c r="T9" s="42">
        <f>'Übersicht Gruppen'!S5</f>
        <v>916.87142857142862</v>
      </c>
      <c r="U9" s="43">
        <f t="shared" si="3"/>
        <v>6418.1</v>
      </c>
      <c r="V9" s="88">
        <f t="shared" si="4"/>
        <v>-14.899999999999636</v>
      </c>
    </row>
    <row r="10" spans="1:22" ht="20.25" customHeight="1" x14ac:dyDescent="0.3">
      <c r="A10" s="45">
        <v>5</v>
      </c>
      <c r="B10" s="171" t="str">
        <f>'Übersicht Gruppen'!B6</f>
        <v>Börgerwald II</v>
      </c>
      <c r="C10" s="172"/>
      <c r="D10" s="37">
        <f>'Übersicht Gruppen'!C6</f>
        <v>921.2</v>
      </c>
      <c r="E10" s="37">
        <f>'Übersicht Gruppen'!D6</f>
        <v>915.09999999999991</v>
      </c>
      <c r="F10" s="37">
        <f>'Übersicht Gruppen'!E6</f>
        <v>921.7</v>
      </c>
      <c r="G10" s="37">
        <f>'Übersicht Gruppen'!F6</f>
        <v>916.1</v>
      </c>
      <c r="H10" s="37">
        <f>'Übersicht Gruppen'!G6</f>
        <v>912</v>
      </c>
      <c r="I10" s="37">
        <f>'Übersicht Gruppen'!H6</f>
        <v>914</v>
      </c>
      <c r="J10" s="38">
        <f>'Übersicht Gruppen'!I6</f>
        <v>916.68333333333339</v>
      </c>
      <c r="K10" s="39">
        <f t="shared" si="1"/>
        <v>5500.1</v>
      </c>
      <c r="L10" s="37">
        <f>'Übersicht Gruppen'!K6</f>
        <v>917.89999999999986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917.89999999999986</v>
      </c>
      <c r="S10" s="39">
        <f t="shared" si="2"/>
        <v>917.89999999999986</v>
      </c>
      <c r="T10" s="38">
        <f>'Übersicht Gruppen'!S6</f>
        <v>916.85714285714289</v>
      </c>
      <c r="U10" s="39">
        <f t="shared" si="3"/>
        <v>6418</v>
      </c>
      <c r="V10" s="95">
        <f t="shared" si="4"/>
        <v>-0.1000000000003638</v>
      </c>
    </row>
    <row r="11" spans="1:22" ht="20.25" customHeight="1" x14ac:dyDescent="0.3">
      <c r="A11" s="46">
        <v>6</v>
      </c>
      <c r="B11" s="173" t="str">
        <f>'Übersicht Gruppen'!B7</f>
        <v xml:space="preserve">Breddenberg-Heid. </v>
      </c>
      <c r="C11" s="174"/>
      <c r="D11" s="41">
        <f>'Übersicht Gruppen'!C7</f>
        <v>913.1</v>
      </c>
      <c r="E11" s="41">
        <f>'Übersicht Gruppen'!D7</f>
        <v>909.3</v>
      </c>
      <c r="F11" s="41">
        <f>'Übersicht Gruppen'!E7</f>
        <v>906.40000000000009</v>
      </c>
      <c r="G11" s="41">
        <f>'Übersicht Gruppen'!F7</f>
        <v>898</v>
      </c>
      <c r="H11" s="41">
        <f>'Übersicht Gruppen'!G7</f>
        <v>903.30000000000007</v>
      </c>
      <c r="I11" s="41">
        <f>'Übersicht Gruppen'!H7</f>
        <v>909</v>
      </c>
      <c r="J11" s="42">
        <f>'Übersicht Gruppen'!I7</f>
        <v>906.51666666666677</v>
      </c>
      <c r="K11" s="43">
        <f t="shared" si="1"/>
        <v>5439.1</v>
      </c>
      <c r="L11" s="41">
        <f>'Übersicht Gruppen'!K7</f>
        <v>917.60000000000014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917.60000000000014</v>
      </c>
      <c r="S11" s="43">
        <f t="shared" si="2"/>
        <v>917.60000000000014</v>
      </c>
      <c r="T11" s="42">
        <f>'Übersicht Gruppen'!S7</f>
        <v>908.10000000000014</v>
      </c>
      <c r="U11" s="43">
        <f t="shared" si="3"/>
        <v>6356.7000000000007</v>
      </c>
      <c r="V11" s="88">
        <f t="shared" si="4"/>
        <v>-61.299999999999272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920.7166666666667</v>
      </c>
      <c r="E13" s="37">
        <f t="shared" ref="E13:U13" si="5">AVERAGE(E6:E11)</f>
        <v>916.33333333333348</v>
      </c>
      <c r="F13" s="37">
        <f t="shared" si="5"/>
        <v>917</v>
      </c>
      <c r="G13" s="37">
        <f t="shared" si="5"/>
        <v>919.51666666666677</v>
      </c>
      <c r="H13" s="37">
        <f t="shared" si="5"/>
        <v>913.30000000000007</v>
      </c>
      <c r="I13" s="37">
        <f t="shared" si="5"/>
        <v>918.6</v>
      </c>
      <c r="J13" s="38">
        <f t="shared" si="5"/>
        <v>917.5777777777779</v>
      </c>
      <c r="K13" s="39">
        <f>SUM(K6:K11)/6</f>
        <v>5505.4666666666662</v>
      </c>
      <c r="L13" s="37">
        <f t="shared" si="5"/>
        <v>921.68333333333339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921.68333333333339</v>
      </c>
      <c r="S13" s="37">
        <f t="shared" si="5"/>
        <v>921.68333333333339</v>
      </c>
      <c r="T13" s="38">
        <f t="shared" si="5"/>
        <v>918.16428571428571</v>
      </c>
      <c r="U13" s="39">
        <f t="shared" si="5"/>
        <v>6427.1499999999987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Többen Gerd</v>
      </c>
      <c r="C17" s="96" t="str">
        <f>'Übersicht Schützen'!B2</f>
        <v>Spahnharrenst. I</v>
      </c>
      <c r="D17" s="57">
        <f>'Übersicht Schützen'!C2</f>
        <v>310.7</v>
      </c>
      <c r="E17" s="39">
        <f>'Übersicht Schützen'!D2</f>
        <v>311</v>
      </c>
      <c r="F17" s="39">
        <f>'Übersicht Schützen'!E2</f>
        <v>307.7</v>
      </c>
      <c r="G17" s="39">
        <f>'Übersicht Schützen'!F2</f>
        <v>316.60000000000002</v>
      </c>
      <c r="H17" s="39">
        <f>'Übersicht Schützen'!G2</f>
        <v>308.3</v>
      </c>
      <c r="I17" s="39">
        <f>'Übersicht Schützen'!H2</f>
        <v>309</v>
      </c>
      <c r="J17" s="58">
        <f>'Übersicht Schützen'!I2</f>
        <v>310.55</v>
      </c>
      <c r="K17" s="39">
        <f>SUM(D17:I17)</f>
        <v>1863.3</v>
      </c>
      <c r="L17" s="39">
        <f>'Übersicht Schützen'!L2</f>
        <v>313.3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313.3</v>
      </c>
      <c r="S17" s="39">
        <f>SUM(L17:Q17)</f>
        <v>313.3</v>
      </c>
      <c r="T17" s="58">
        <f>'Übersicht Schützen'!U2</f>
        <v>310.94285714285712</v>
      </c>
      <c r="U17" s="39">
        <f>SUM(K17+S17)</f>
        <v>2176.6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>Kohnen Bernhard</v>
      </c>
      <c r="C18" s="97" t="str">
        <f>'Übersicht Schützen'!B3</f>
        <v>Neubörger</v>
      </c>
      <c r="D18" s="60">
        <f>'Übersicht Schützen'!C3</f>
        <v>312.8</v>
      </c>
      <c r="E18" s="43">
        <f>'Übersicht Schützen'!D3</f>
        <v>307.7</v>
      </c>
      <c r="F18" s="43">
        <f>'Übersicht Schützen'!E3</f>
        <v>309</v>
      </c>
      <c r="G18" s="43">
        <f>'Übersicht Schützen'!F3</f>
        <v>313.2</v>
      </c>
      <c r="H18" s="43">
        <f>'Übersicht Schützen'!G3</f>
        <v>309.5</v>
      </c>
      <c r="I18" s="43">
        <f>'Übersicht Schützen'!H3</f>
        <v>308.3</v>
      </c>
      <c r="J18" s="61">
        <f>'Übersicht Schützen'!I3</f>
        <v>310.08333333333331</v>
      </c>
      <c r="K18" s="43">
        <f>SUM(D18:I18)</f>
        <v>1860.5</v>
      </c>
      <c r="L18" s="43">
        <f>'Übersicht Schützen'!L3</f>
        <v>311.39999999999998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311.39999999999998</v>
      </c>
      <c r="S18" s="43">
        <f t="shared" ref="S18:S52" si="6">SUM(L18:Q18)</f>
        <v>311.39999999999998</v>
      </c>
      <c r="T18" s="61">
        <f>'Übersicht Schützen'!U3</f>
        <v>310.2714285714286</v>
      </c>
      <c r="U18" s="43">
        <f t="shared" ref="U18:U52" si="7">SUM(K18+S18)</f>
        <v>2171.9</v>
      </c>
      <c r="V18" s="43">
        <f>(U17-U18)*-1</f>
        <v>-4.6999999999998181</v>
      </c>
    </row>
    <row r="19" spans="1:22" s="53" customFormat="1" ht="18" customHeight="1" x14ac:dyDescent="0.3">
      <c r="A19" s="52">
        <v>3</v>
      </c>
      <c r="B19" s="56" t="str">
        <f>'Übersicht Schützen'!A4</f>
        <v>Tigelaar Hans</v>
      </c>
      <c r="C19" s="96" t="str">
        <f>'Übersicht Schützen'!B4</f>
        <v>Spahnharrenst. I</v>
      </c>
      <c r="D19" s="57">
        <f>'Übersicht Schützen'!C4</f>
        <v>308.2</v>
      </c>
      <c r="E19" s="39">
        <f>'Übersicht Schützen'!D4</f>
        <v>307.5</v>
      </c>
      <c r="F19" s="39">
        <f>'Übersicht Schützen'!E4</f>
        <v>311.7</v>
      </c>
      <c r="G19" s="39">
        <f>'Übersicht Schützen'!F4</f>
        <v>311.5</v>
      </c>
      <c r="H19" s="39">
        <f>'Übersicht Schützen'!G4</f>
        <v>307.39999999999998</v>
      </c>
      <c r="I19" s="39">
        <f>'Übersicht Schützen'!H4</f>
        <v>307.7</v>
      </c>
      <c r="J19" s="58">
        <f>'Übersicht Schützen'!I4</f>
        <v>309.00000000000006</v>
      </c>
      <c r="K19" s="39">
        <f t="shared" ref="K19:K52" si="8">SUM(D19:I19)</f>
        <v>1854.0000000000002</v>
      </c>
      <c r="L19" s="39">
        <f>'Übersicht Schützen'!L4</f>
        <v>310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310</v>
      </c>
      <c r="S19" s="39">
        <f t="shared" si="6"/>
        <v>310</v>
      </c>
      <c r="T19" s="58">
        <f>'Übersicht Schützen'!U4</f>
        <v>309.14285714285717</v>
      </c>
      <c r="U19" s="39">
        <f t="shared" si="7"/>
        <v>2164</v>
      </c>
      <c r="V19" s="39">
        <f t="shared" ref="V19:V46" si="9">(U18-U19)*-1</f>
        <v>-7.9000000000000909</v>
      </c>
    </row>
    <row r="20" spans="1:22" s="53" customFormat="1" ht="18" customHeight="1" x14ac:dyDescent="0.3">
      <c r="A20" s="54">
        <v>4</v>
      </c>
      <c r="B20" s="59" t="str">
        <f>'Übersicht Schützen'!A5</f>
        <v>Will Arno</v>
      </c>
      <c r="C20" s="97" t="str">
        <f>'Übersicht Schützen'!B5</f>
        <v>Spahnharrenst. II</v>
      </c>
      <c r="D20" s="60">
        <f>'Übersicht Schützen'!C5</f>
        <v>308.89999999999998</v>
      </c>
      <c r="E20" s="43">
        <f>'Übersicht Schützen'!D5</f>
        <v>308.39999999999998</v>
      </c>
      <c r="F20" s="43">
        <f>'Übersicht Schützen'!E5</f>
        <v>308.10000000000002</v>
      </c>
      <c r="G20" s="43">
        <f>'Übersicht Schützen'!F5</f>
        <v>310</v>
      </c>
      <c r="H20" s="43">
        <f>'Übersicht Schützen'!G5</f>
        <v>305.89999999999998</v>
      </c>
      <c r="I20" s="43">
        <f>'Übersicht Schützen'!H5</f>
        <v>310.39999999999998</v>
      </c>
      <c r="J20" s="61">
        <f>'Übersicht Schützen'!I5</f>
        <v>308.61666666666673</v>
      </c>
      <c r="K20" s="43">
        <f t="shared" si="8"/>
        <v>1851.7000000000003</v>
      </c>
      <c r="L20" s="43">
        <f>'Übersicht Schützen'!L5</f>
        <v>308.5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308.5</v>
      </c>
      <c r="S20" s="43">
        <f t="shared" si="6"/>
        <v>308.5</v>
      </c>
      <c r="T20" s="61">
        <f>'Übersicht Schützen'!U5</f>
        <v>308.60000000000002</v>
      </c>
      <c r="U20" s="43">
        <f t="shared" si="7"/>
        <v>2160.2000000000003</v>
      </c>
      <c r="V20" s="43">
        <f t="shared" si="9"/>
        <v>-3.7999999999997272</v>
      </c>
    </row>
    <row r="21" spans="1:22" s="53" customFormat="1" ht="18" customHeight="1" x14ac:dyDescent="0.3">
      <c r="A21" s="44">
        <v>5</v>
      </c>
      <c r="B21" s="56" t="str">
        <f>'Übersicht Schützen'!A6</f>
        <v>Reinhards Antons</v>
      </c>
      <c r="C21" s="96" t="str">
        <f>'Übersicht Schützen'!B6</f>
        <v>Börgerwald II</v>
      </c>
      <c r="D21" s="57">
        <f>'Übersicht Schützen'!C6</f>
        <v>310</v>
      </c>
      <c r="E21" s="39">
        <f>'Übersicht Schützen'!D6</f>
        <v>309.39999999999998</v>
      </c>
      <c r="F21" s="39">
        <f>'Übersicht Schützen'!E6</f>
        <v>309.10000000000002</v>
      </c>
      <c r="G21" s="39">
        <f>'Übersicht Schützen'!F6</f>
        <v>307.7</v>
      </c>
      <c r="H21" s="39">
        <f>'Übersicht Schützen'!G6</f>
        <v>304</v>
      </c>
      <c r="I21" s="39">
        <f>'Übersicht Schützen'!H6</f>
        <v>304.10000000000002</v>
      </c>
      <c r="J21" s="58">
        <f>'Übersicht Schützen'!I6</f>
        <v>307.38333333333338</v>
      </c>
      <c r="K21" s="39">
        <f t="shared" si="8"/>
        <v>1844.3000000000002</v>
      </c>
      <c r="L21" s="39">
        <f>'Übersicht Schützen'!L6</f>
        <v>312.2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312.2</v>
      </c>
      <c r="S21" s="39">
        <f t="shared" si="6"/>
        <v>312.2</v>
      </c>
      <c r="T21" s="58">
        <f>'Übersicht Schützen'!U6</f>
        <v>308.07142857142856</v>
      </c>
      <c r="U21" s="39">
        <f t="shared" si="7"/>
        <v>2156.5</v>
      </c>
      <c r="V21" s="39">
        <f t="shared" si="9"/>
        <v>-3.7000000000002728</v>
      </c>
    </row>
    <row r="22" spans="1:22" s="53" customFormat="1" ht="18" customHeight="1" x14ac:dyDescent="0.3">
      <c r="A22" s="30">
        <v>6</v>
      </c>
      <c r="B22" s="59" t="str">
        <f>'Übersicht Schützen'!A7</f>
        <v>Papen Gerhard</v>
      </c>
      <c r="C22" s="97" t="str">
        <f>'Übersicht Schützen'!B7</f>
        <v>Börgerwald II</v>
      </c>
      <c r="D22" s="60">
        <f>'Übersicht Schützen'!C7</f>
        <v>312.39999999999998</v>
      </c>
      <c r="E22" s="43">
        <f>'Übersicht Schützen'!D7</f>
        <v>307.89999999999998</v>
      </c>
      <c r="F22" s="43">
        <f>'Übersicht Schützen'!E7</f>
        <v>303.5</v>
      </c>
      <c r="G22" s="43">
        <f>'Übersicht Schützen'!F7</f>
        <v>305.8</v>
      </c>
      <c r="H22" s="43">
        <f>'Übersicht Schützen'!G7</f>
        <v>308.8</v>
      </c>
      <c r="I22" s="43">
        <f>'Übersicht Schützen'!H7</f>
        <v>306.89999999999998</v>
      </c>
      <c r="J22" s="61">
        <f>'Übersicht Schützen'!I7</f>
        <v>307.54999999999995</v>
      </c>
      <c r="K22" s="43">
        <f t="shared" si="8"/>
        <v>1845.2999999999997</v>
      </c>
      <c r="L22" s="43">
        <f>'Übersicht Schützen'!L7</f>
        <v>306.89999999999998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306.89999999999998</v>
      </c>
      <c r="S22" s="43">
        <f t="shared" si="6"/>
        <v>306.89999999999998</v>
      </c>
      <c r="T22" s="61">
        <f>'Übersicht Schützen'!U7</f>
        <v>307.45714285714286</v>
      </c>
      <c r="U22" s="43">
        <f t="shared" si="7"/>
        <v>2152.1999999999998</v>
      </c>
      <c r="V22" s="43">
        <f t="shared" si="9"/>
        <v>-4.3000000000001819</v>
      </c>
    </row>
    <row r="23" spans="1:22" s="53" customFormat="1" ht="18" customHeight="1" x14ac:dyDescent="0.3">
      <c r="A23" s="52">
        <v>7</v>
      </c>
      <c r="B23" s="56" t="str">
        <f>'Übersicht Schützen'!A8</f>
        <v>Knelangen Johannes</v>
      </c>
      <c r="C23" s="96" t="str">
        <f>'Übersicht Schützen'!B8</f>
        <v>Esterwegen II</v>
      </c>
      <c r="D23" s="57">
        <f>'Übersicht Schützen'!C8</f>
        <v>305.2</v>
      </c>
      <c r="E23" s="39">
        <f>'Übersicht Schützen'!D8</f>
        <v>310.39999999999998</v>
      </c>
      <c r="F23" s="39">
        <f>'Übersicht Schützen'!E8</f>
        <v>308.8</v>
      </c>
      <c r="G23" s="39">
        <f>'Übersicht Schützen'!F8</f>
        <v>308.3</v>
      </c>
      <c r="H23" s="39">
        <f>'Übersicht Schützen'!G8</f>
        <v>307.39999999999998</v>
      </c>
      <c r="I23" s="39">
        <f>'Übersicht Schützen'!H8</f>
        <v>308.3</v>
      </c>
      <c r="J23" s="58">
        <f>'Übersicht Schützen'!I8</f>
        <v>308.06666666666666</v>
      </c>
      <c r="K23" s="39">
        <f t="shared" si="8"/>
        <v>1848.3999999999999</v>
      </c>
      <c r="L23" s="39">
        <f>'Übersicht Schützen'!L8</f>
        <v>302.3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302.3</v>
      </c>
      <c r="S23" s="39">
        <f t="shared" si="6"/>
        <v>302.3</v>
      </c>
      <c r="T23" s="58">
        <f>'Übersicht Schützen'!U8</f>
        <v>307.24285714285713</v>
      </c>
      <c r="U23" s="39">
        <f t="shared" si="7"/>
        <v>2150.6999999999998</v>
      </c>
      <c r="V23" s="39">
        <f t="shared" si="9"/>
        <v>-1.5</v>
      </c>
    </row>
    <row r="24" spans="1:22" s="53" customFormat="1" ht="18" customHeight="1" x14ac:dyDescent="0.3">
      <c r="A24" s="30">
        <v>8</v>
      </c>
      <c r="B24" s="59" t="str">
        <f>'Übersicht Schützen'!A9</f>
        <v>Rüther Jonny</v>
      </c>
      <c r="C24" s="97" t="str">
        <f>'Übersicht Schützen'!B9</f>
        <v>Neubörger</v>
      </c>
      <c r="D24" s="60">
        <f>'Übersicht Schützen'!C9</f>
        <v>309.39999999999998</v>
      </c>
      <c r="E24" s="43">
        <f>'Übersicht Schützen'!D9</f>
        <v>308.89999999999998</v>
      </c>
      <c r="F24" s="43">
        <f>'Übersicht Schützen'!E9</f>
        <v>306.60000000000002</v>
      </c>
      <c r="G24" s="43">
        <f>'Übersicht Schützen'!F9</f>
        <v>303.2</v>
      </c>
      <c r="H24" s="43">
        <f>'Übersicht Schützen'!G9</f>
        <v>301.5</v>
      </c>
      <c r="I24" s="43">
        <f>'Übersicht Schützen'!H9</f>
        <v>310.60000000000002</v>
      </c>
      <c r="J24" s="61">
        <f>'Übersicht Schützen'!I9</f>
        <v>306.7</v>
      </c>
      <c r="K24" s="43">
        <f t="shared" si="8"/>
        <v>1840.1999999999998</v>
      </c>
      <c r="L24" s="43">
        <f>'Übersicht Schützen'!L9</f>
        <v>309.7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309.7</v>
      </c>
      <c r="S24" s="43">
        <f t="shared" si="6"/>
        <v>309.7</v>
      </c>
      <c r="T24" s="61">
        <f>'Übersicht Schützen'!U9</f>
        <v>307.12857142857138</v>
      </c>
      <c r="U24" s="43">
        <f t="shared" si="7"/>
        <v>2149.8999999999996</v>
      </c>
      <c r="V24" s="43">
        <f t="shared" si="9"/>
        <v>-0.8000000000001819</v>
      </c>
    </row>
    <row r="25" spans="1:22" s="53" customFormat="1" ht="18" customHeight="1" x14ac:dyDescent="0.3">
      <c r="A25" s="44">
        <v>9</v>
      </c>
      <c r="B25" s="56" t="str">
        <f>'Übersicht Schützen'!A10</f>
        <v>Kassens Heinz</v>
      </c>
      <c r="C25" s="96" t="str">
        <f>'Übersicht Schützen'!B10</f>
        <v>Esterwegen II</v>
      </c>
      <c r="D25" s="57">
        <f>'Übersicht Schützen'!C10</f>
        <v>306.89999999999998</v>
      </c>
      <c r="E25" s="39">
        <f>'Übersicht Schützen'!D10</f>
        <v>305.3</v>
      </c>
      <c r="F25" s="39">
        <f>'Übersicht Schützen'!E10</f>
        <v>303.39999999999998</v>
      </c>
      <c r="G25" s="39">
        <f>'Übersicht Schützen'!F10</f>
        <v>308.89999999999998</v>
      </c>
      <c r="H25" s="39">
        <f>'Übersicht Schützen'!G10</f>
        <v>309.8</v>
      </c>
      <c r="I25" s="39">
        <f>'Übersicht Schützen'!H10</f>
        <v>303.89999999999998</v>
      </c>
      <c r="J25" s="58">
        <f>'Übersicht Schützen'!I10</f>
        <v>306.36666666666662</v>
      </c>
      <c r="K25" s="39">
        <f t="shared" si="8"/>
        <v>1838.1999999999998</v>
      </c>
      <c r="L25" s="39">
        <f>'Übersicht Schützen'!L10</f>
        <v>309.5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309.5</v>
      </c>
      <c r="S25" s="39">
        <f t="shared" si="6"/>
        <v>309.5</v>
      </c>
      <c r="T25" s="58">
        <f>'Übersicht Schützen'!U10</f>
        <v>306.81428571428569</v>
      </c>
      <c r="U25" s="39">
        <f t="shared" si="7"/>
        <v>2147.6999999999998</v>
      </c>
      <c r="V25" s="39">
        <f t="shared" si="9"/>
        <v>-2.1999999999998181</v>
      </c>
    </row>
    <row r="26" spans="1:22" s="53" customFormat="1" ht="18" customHeight="1" x14ac:dyDescent="0.3">
      <c r="A26" s="54">
        <v>10</v>
      </c>
      <c r="B26" s="59" t="str">
        <f>'Übersicht Schützen'!A11</f>
        <v>Dopp Heinz</v>
      </c>
      <c r="C26" s="97" t="str">
        <f>'Übersicht Schützen'!B11</f>
        <v>Spahnharrenst. I</v>
      </c>
      <c r="D26" s="60">
        <f>'Übersicht Schützen'!C11</f>
        <v>307.60000000000002</v>
      </c>
      <c r="E26" s="43">
        <f>'Übersicht Schützen'!D11</f>
        <v>299.2</v>
      </c>
      <c r="F26" s="43">
        <f>'Übersicht Schützen'!E11</f>
        <v>305.3</v>
      </c>
      <c r="G26" s="43">
        <f>'Übersicht Schützen'!F11</f>
        <v>307.5</v>
      </c>
      <c r="H26" s="43">
        <f>'Übersicht Schützen'!G11</f>
        <v>309.39999999999998</v>
      </c>
      <c r="I26" s="43">
        <f>'Übersicht Schützen'!H11</f>
        <v>305.7</v>
      </c>
      <c r="J26" s="61">
        <f>'Übersicht Schützen'!I11</f>
        <v>305.78333333333336</v>
      </c>
      <c r="K26" s="43">
        <f t="shared" si="8"/>
        <v>1834.7</v>
      </c>
      <c r="L26" s="43">
        <f>'Übersicht Schützen'!L11</f>
        <v>311.60000000000002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311.60000000000002</v>
      </c>
      <c r="S26" s="43">
        <f t="shared" si="6"/>
        <v>311.60000000000002</v>
      </c>
      <c r="T26" s="61">
        <f>'Übersicht Schützen'!U11</f>
        <v>306.61428571428576</v>
      </c>
      <c r="U26" s="43">
        <f t="shared" si="7"/>
        <v>2146.3000000000002</v>
      </c>
      <c r="V26" s="43">
        <f t="shared" si="9"/>
        <v>-1.3999999999996362</v>
      </c>
    </row>
    <row r="27" spans="1:22" s="53" customFormat="1" ht="18" customHeight="1" x14ac:dyDescent="0.3">
      <c r="A27" s="52">
        <v>11</v>
      </c>
      <c r="B27" s="56" t="str">
        <f>'Übersicht Schützen'!A12</f>
        <v>Klumpe Christian</v>
      </c>
      <c r="C27" s="96" t="str">
        <f>'Übersicht Schützen'!B12</f>
        <v>Esterwegen II</v>
      </c>
      <c r="D27" s="57">
        <f>'Übersicht Schützen'!C12</f>
        <v>312</v>
      </c>
      <c r="E27" s="39">
        <f>'Übersicht Schützen'!D12</f>
        <v>301.7</v>
      </c>
      <c r="F27" s="39">
        <f>'Übersicht Schützen'!E12</f>
        <v>304.7</v>
      </c>
      <c r="G27" s="39">
        <f>'Übersicht Schützen'!F12</f>
        <v>306.7</v>
      </c>
      <c r="H27" s="39">
        <f>'Übersicht Schützen'!G12</f>
        <v>302.39999999999998</v>
      </c>
      <c r="I27" s="39">
        <f>'Übersicht Schützen'!H12</f>
        <v>304.5</v>
      </c>
      <c r="J27" s="58">
        <f>'Übersicht Schützen'!I12</f>
        <v>305.33333333333331</v>
      </c>
      <c r="K27" s="39">
        <f t="shared" si="8"/>
        <v>1832</v>
      </c>
      <c r="L27" s="39">
        <f>'Übersicht Schützen'!L12</f>
        <v>305.5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305.5</v>
      </c>
      <c r="S27" s="39">
        <f t="shared" si="6"/>
        <v>305.5</v>
      </c>
      <c r="T27" s="58">
        <f>'Übersicht Schützen'!U12</f>
        <v>305.35714285714283</v>
      </c>
      <c r="U27" s="39">
        <f t="shared" si="7"/>
        <v>2137.5</v>
      </c>
      <c r="V27" s="39">
        <f t="shared" si="9"/>
        <v>-8.8000000000001819</v>
      </c>
    </row>
    <row r="28" spans="1:22" s="53" customFormat="1" ht="18" customHeight="1" x14ac:dyDescent="0.3">
      <c r="A28" s="30">
        <v>12</v>
      </c>
      <c r="B28" s="59" t="str">
        <f>'Übersicht Schützen'!A13</f>
        <v>Book Johann</v>
      </c>
      <c r="C28" s="97" t="str">
        <f>'Übersicht Schützen'!B13</f>
        <v xml:space="preserve">Breddenberg-Heid. </v>
      </c>
      <c r="D28" s="60">
        <f>'Übersicht Schützen'!C13</f>
        <v>306.10000000000002</v>
      </c>
      <c r="E28" s="43">
        <f>'Übersicht Schützen'!D13</f>
        <v>307.60000000000002</v>
      </c>
      <c r="F28" s="43">
        <f>'Übersicht Schützen'!E13</f>
        <v>302.8</v>
      </c>
      <c r="G28" s="43">
        <f>'Übersicht Schützen'!F13</f>
        <v>301.60000000000002</v>
      </c>
      <c r="H28" s="43">
        <f>'Übersicht Schützen'!G13</f>
        <v>304.10000000000002</v>
      </c>
      <c r="I28" s="43">
        <f>'Übersicht Schützen'!H13</f>
        <v>301.5</v>
      </c>
      <c r="J28" s="61">
        <f>'Übersicht Schützen'!I13</f>
        <v>303.95</v>
      </c>
      <c r="K28" s="43">
        <f t="shared" si="8"/>
        <v>1823.6999999999998</v>
      </c>
      <c r="L28" s="43">
        <f>'Übersicht Schützen'!L13</f>
        <v>308.8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308.8</v>
      </c>
      <c r="S28" s="43">
        <f t="shared" si="6"/>
        <v>308.8</v>
      </c>
      <c r="T28" s="61">
        <f>'Übersicht Schützen'!U13</f>
        <v>304.64285714285717</v>
      </c>
      <c r="U28" s="43">
        <f t="shared" si="7"/>
        <v>2132.5</v>
      </c>
      <c r="V28" s="43">
        <f t="shared" si="9"/>
        <v>-5</v>
      </c>
    </row>
    <row r="29" spans="1:22" s="53" customFormat="1" ht="18" customHeight="1" x14ac:dyDescent="0.3">
      <c r="A29" s="52">
        <v>13</v>
      </c>
      <c r="B29" s="56" t="str">
        <f>'Übersicht Schützen'!A14</f>
        <v>Schorr Johannes</v>
      </c>
      <c r="C29" s="96" t="str">
        <f>'Übersicht Schützen'!B14</f>
        <v xml:space="preserve">Breddenberg-Heid. </v>
      </c>
      <c r="D29" s="57">
        <f>'Übersicht Schützen'!C14</f>
        <v>303.60000000000002</v>
      </c>
      <c r="E29" s="39">
        <f>'Übersicht Schützen'!D14</f>
        <v>303.39999999999998</v>
      </c>
      <c r="F29" s="39">
        <f>'Übersicht Schützen'!E14</f>
        <v>304.39999999999998</v>
      </c>
      <c r="G29" s="39">
        <f>'Übersicht Schützen'!F14</f>
        <v>299</v>
      </c>
      <c r="H29" s="39">
        <f>'Übersicht Schützen'!G14</f>
        <v>301.8</v>
      </c>
      <c r="I29" s="39">
        <f>'Übersicht Schützen'!H14</f>
        <v>305.8</v>
      </c>
      <c r="J29" s="58">
        <f>'Übersicht Schützen'!I14</f>
        <v>303</v>
      </c>
      <c r="K29" s="39">
        <f t="shared" si="8"/>
        <v>1818</v>
      </c>
      <c r="L29" s="39">
        <f>'Übersicht Schützen'!L14</f>
        <v>311.10000000000002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311.10000000000002</v>
      </c>
      <c r="S29" s="39">
        <f t="shared" si="6"/>
        <v>311.10000000000002</v>
      </c>
      <c r="T29" s="58">
        <f>'Übersicht Schützen'!U14</f>
        <v>304.15714285714284</v>
      </c>
      <c r="U29" s="39">
        <f t="shared" si="7"/>
        <v>2129.1</v>
      </c>
      <c r="V29" s="39">
        <f t="shared" si="9"/>
        <v>-3.4000000000000909</v>
      </c>
    </row>
    <row r="30" spans="1:22" s="53" customFormat="1" ht="18" customHeight="1" x14ac:dyDescent="0.3">
      <c r="A30" s="54">
        <v>14</v>
      </c>
      <c r="B30" s="59" t="str">
        <f>'Übersicht Schützen'!A15</f>
        <v>Lau Hermann</v>
      </c>
      <c r="C30" s="97" t="str">
        <f>'Übersicht Schützen'!B15</f>
        <v>Spahnharrenst. II</v>
      </c>
      <c r="D30" s="60">
        <f>'Übersicht Schützen'!C15</f>
        <v>304.7</v>
      </c>
      <c r="E30" s="43">
        <f>'Übersicht Schützen'!D15</f>
        <v>302.7</v>
      </c>
      <c r="F30" s="43">
        <f>'Übersicht Schützen'!E15</f>
        <v>307.39999999999998</v>
      </c>
      <c r="G30" s="43">
        <f>'Übersicht Schützen'!F15</f>
        <v>311.2</v>
      </c>
      <c r="H30" s="43">
        <f>'Übersicht Schützen'!G15</f>
        <v>297.10000000000002</v>
      </c>
      <c r="I30" s="43">
        <f>'Übersicht Schützen'!H15</f>
        <v>297.89999999999998</v>
      </c>
      <c r="J30" s="61">
        <f>'Übersicht Schützen'!I15</f>
        <v>303.5</v>
      </c>
      <c r="K30" s="43">
        <f t="shared" si="8"/>
        <v>1821</v>
      </c>
      <c r="L30" s="43">
        <f>'Übersicht Schützen'!L15</f>
        <v>307.5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307.5</v>
      </c>
      <c r="S30" s="43">
        <f t="shared" si="6"/>
        <v>307.5</v>
      </c>
      <c r="T30" s="61">
        <f>'Übersicht Schützen'!U15</f>
        <v>304.07142857142856</v>
      </c>
      <c r="U30" s="43">
        <f t="shared" si="7"/>
        <v>2128.5</v>
      </c>
      <c r="V30" s="43">
        <f t="shared" si="9"/>
        <v>-0.59999999999990905</v>
      </c>
    </row>
    <row r="31" spans="1:22" s="53" customFormat="1" ht="18" customHeight="1" x14ac:dyDescent="0.3">
      <c r="A31" s="44">
        <v>15</v>
      </c>
      <c r="B31" s="56" t="str">
        <f>'Übersicht Schützen'!A16</f>
        <v>Janzen Heinz</v>
      </c>
      <c r="C31" s="96" t="str">
        <f>'Übersicht Schützen'!B16</f>
        <v>Esterwegen II</v>
      </c>
      <c r="D31" s="57">
        <f>'Übersicht Schützen'!C16</f>
        <v>304.8</v>
      </c>
      <c r="E31" s="39">
        <f>'Übersicht Schützen'!D16</f>
        <v>304.2</v>
      </c>
      <c r="F31" s="39">
        <f>'Übersicht Schützen'!E16</f>
        <v>304.8</v>
      </c>
      <c r="G31" s="39">
        <f>'Übersicht Schützen'!F16</f>
        <v>301.89999999999998</v>
      </c>
      <c r="H31" s="39">
        <f>'Übersicht Schützen'!G16</f>
        <v>303</v>
      </c>
      <c r="I31" s="39">
        <f>'Übersicht Schützen'!H16</f>
        <v>300.89999999999998</v>
      </c>
      <c r="J31" s="58">
        <f>'Übersicht Schützen'!I16</f>
        <v>303.26666666666665</v>
      </c>
      <c r="K31" s="39">
        <f t="shared" si="8"/>
        <v>1819.6</v>
      </c>
      <c r="L31" s="39">
        <f>'Übersicht Schützen'!L16</f>
        <v>308.2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308.2</v>
      </c>
      <c r="S31" s="39">
        <f t="shared" si="6"/>
        <v>308.2</v>
      </c>
      <c r="T31" s="58">
        <f>'Übersicht Schützen'!U16</f>
        <v>303.97142857142853</v>
      </c>
      <c r="U31" s="39">
        <f t="shared" si="7"/>
        <v>2127.7999999999997</v>
      </c>
      <c r="V31" s="39">
        <f t="shared" si="9"/>
        <v>-0.70000000000027285</v>
      </c>
    </row>
    <row r="32" spans="1:22" s="53" customFormat="1" ht="18" customHeight="1" x14ac:dyDescent="0.3">
      <c r="A32" s="30">
        <v>16</v>
      </c>
      <c r="B32" s="59" t="str">
        <f>'Übersicht Schützen'!A17</f>
        <v>Schrandt Horst</v>
      </c>
      <c r="C32" s="97" t="str">
        <f>'Übersicht Schützen'!B17</f>
        <v>Spahnharrenst. II</v>
      </c>
      <c r="D32" s="60">
        <f>'Übersicht Schützen'!C17</f>
        <v>302.8</v>
      </c>
      <c r="E32" s="43">
        <f>'Übersicht Schützen'!D17</f>
        <v>305.2</v>
      </c>
      <c r="F32" s="43">
        <f>'Übersicht Schützen'!E17</f>
        <v>300.39999999999998</v>
      </c>
      <c r="G32" s="43">
        <f>'Übersicht Schützen'!F17</f>
        <v>301.8</v>
      </c>
      <c r="H32" s="43">
        <f>'Übersicht Schützen'!G17</f>
        <v>305.3</v>
      </c>
      <c r="I32" s="43">
        <f>'Übersicht Schützen'!H17</f>
        <v>307.2</v>
      </c>
      <c r="J32" s="61">
        <f>'Übersicht Schützen'!I17</f>
        <v>303.78333333333336</v>
      </c>
      <c r="K32" s="43">
        <f t="shared" si="8"/>
        <v>1822.7</v>
      </c>
      <c r="L32" s="43">
        <f>'Übersicht Schützen'!L17</f>
        <v>299.89999999999998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299.89999999999998</v>
      </c>
      <c r="S32" s="43">
        <f t="shared" si="6"/>
        <v>299.89999999999998</v>
      </c>
      <c r="T32" s="61">
        <f>'Übersicht Schützen'!U17</f>
        <v>303.2285714285714</v>
      </c>
      <c r="U32" s="43">
        <f t="shared" si="7"/>
        <v>2122.6</v>
      </c>
      <c r="V32" s="43">
        <f t="shared" si="9"/>
        <v>-5.1999999999998181</v>
      </c>
    </row>
    <row r="33" spans="1:44" s="53" customFormat="1" ht="18" customHeight="1" x14ac:dyDescent="0.3">
      <c r="A33" s="52">
        <v>17</v>
      </c>
      <c r="B33" s="56" t="str">
        <f>'Übersicht Schützen'!A18</f>
        <v>Tälkers Josef</v>
      </c>
      <c r="C33" s="96" t="str">
        <f>'Übersicht Schützen'!B18</f>
        <v>Spahnharrenst. II</v>
      </c>
      <c r="D33" s="57">
        <f>'Übersicht Schützen'!C18</f>
        <v>304.3</v>
      </c>
      <c r="E33" s="39">
        <f>'Übersicht Schützen'!D18</f>
        <v>300.60000000000002</v>
      </c>
      <c r="F33" s="39">
        <f>'Übersicht Schützen'!E18</f>
        <v>301.5</v>
      </c>
      <c r="G33" s="39">
        <f>'Übersicht Schützen'!F18</f>
        <v>300</v>
      </c>
      <c r="H33" s="39">
        <f>'Übersicht Schützen'!G18</f>
        <v>305.2</v>
      </c>
      <c r="I33" s="39">
        <f>'Übersicht Schützen'!H18</f>
        <v>308.89999999999998</v>
      </c>
      <c r="J33" s="58">
        <f>'Übersicht Schützen'!I18</f>
        <v>303.41666666666669</v>
      </c>
      <c r="K33" s="39">
        <f t="shared" si="8"/>
        <v>1820.5</v>
      </c>
      <c r="L33" s="39">
        <f>'Übersicht Schützen'!L18</f>
        <v>297.39999999999998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297.39999999999998</v>
      </c>
      <c r="S33" s="39">
        <f t="shared" si="6"/>
        <v>297.39999999999998</v>
      </c>
      <c r="T33" s="58">
        <f>'Übersicht Schützen'!U18</f>
        <v>302.55714285714288</v>
      </c>
      <c r="U33" s="39">
        <f t="shared" si="7"/>
        <v>2117.9</v>
      </c>
      <c r="V33" s="39">
        <f t="shared" si="9"/>
        <v>-4.6999999999998181</v>
      </c>
    </row>
    <row r="34" spans="1:44" s="53" customFormat="1" ht="18" customHeight="1" x14ac:dyDescent="0.3">
      <c r="A34" s="30">
        <v>18</v>
      </c>
      <c r="B34" s="59" t="str">
        <f>'Übersicht Schützen'!A19</f>
        <v>Sebers Bernd</v>
      </c>
      <c r="C34" s="97" t="str">
        <f>'Übersicht Schützen'!B19</f>
        <v>Börgerwald II</v>
      </c>
      <c r="D34" s="60">
        <f>'Übersicht Schützen'!C19</f>
        <v>298.8</v>
      </c>
      <c r="E34" s="43">
        <f>'Übersicht Schützen'!D19</f>
        <v>297.8</v>
      </c>
      <c r="F34" s="43">
        <f>'Übersicht Schützen'!E19</f>
        <v>305.60000000000002</v>
      </c>
      <c r="G34" s="43">
        <f>'Übersicht Schützen'!F19</f>
        <v>301.8</v>
      </c>
      <c r="H34" s="43">
        <f>'Übersicht Schützen'!G19</f>
        <v>299.2</v>
      </c>
      <c r="I34" s="43">
        <f>'Übersicht Schützen'!H19</f>
        <v>303</v>
      </c>
      <c r="J34" s="61">
        <f>'Übersicht Schützen'!I19</f>
        <v>301.03333333333336</v>
      </c>
      <c r="K34" s="43">
        <f t="shared" si="8"/>
        <v>1806.2</v>
      </c>
      <c r="L34" s="43">
        <f>'Übersicht Schützen'!L19</f>
        <v>298.8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298.8</v>
      </c>
      <c r="S34" s="43">
        <f t="shared" si="6"/>
        <v>298.8</v>
      </c>
      <c r="T34" s="61">
        <f>'Übersicht Schützen'!U19</f>
        <v>300.71428571428572</v>
      </c>
      <c r="U34" s="43">
        <f t="shared" si="7"/>
        <v>2105</v>
      </c>
      <c r="V34" s="43">
        <f t="shared" si="9"/>
        <v>-12.900000000000091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Olberding Ewald</v>
      </c>
      <c r="C35" s="96" t="str">
        <f>'Übersicht Schützen'!B20</f>
        <v>Börgerwald II</v>
      </c>
      <c r="D35" s="57">
        <f>'Übersicht Schützen'!C20</f>
        <v>297.8</v>
      </c>
      <c r="E35" s="39">
        <f>'Übersicht Schützen'!D20</f>
        <v>297.39999999999998</v>
      </c>
      <c r="F35" s="39">
        <f>'Übersicht Schützen'!E20</f>
        <v>307</v>
      </c>
      <c r="G35" s="39">
        <f>'Übersicht Schützen'!F20</f>
        <v>302.60000000000002</v>
      </c>
      <c r="H35" s="39">
        <f>'Übersicht Schützen'!G20</f>
        <v>293.60000000000002</v>
      </c>
      <c r="I35" s="39">
        <f>'Übersicht Schützen'!H20</f>
        <v>299.60000000000002</v>
      </c>
      <c r="J35" s="58">
        <f>'Übersicht Schützen'!I20</f>
        <v>299.66666666666669</v>
      </c>
      <c r="K35" s="39">
        <f t="shared" si="8"/>
        <v>1798</v>
      </c>
      <c r="L35" s="39">
        <f>'Übersicht Schützen'!L20</f>
        <v>298.7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298.7</v>
      </c>
      <c r="S35" s="39">
        <f t="shared" si="6"/>
        <v>298.7</v>
      </c>
      <c r="T35" s="58">
        <f>'Übersicht Schützen'!U20</f>
        <v>299.52857142857141</v>
      </c>
      <c r="U35" s="39">
        <f t="shared" si="7"/>
        <v>2096.6999999999998</v>
      </c>
      <c r="V35" s="39">
        <f t="shared" si="9"/>
        <v>-8.3000000000001819</v>
      </c>
    </row>
    <row r="36" spans="1:44" s="53" customFormat="1" ht="18" customHeight="1" x14ac:dyDescent="0.3">
      <c r="A36" s="54">
        <v>20</v>
      </c>
      <c r="B36" s="59" t="str">
        <f>'Übersicht Schützen'!A21</f>
        <v xml:space="preserve">Plüster Jan </v>
      </c>
      <c r="C36" s="97" t="str">
        <f>'Übersicht Schützen'!B21</f>
        <v xml:space="preserve">Breddenberg-Heid. </v>
      </c>
      <c r="D36" s="60">
        <f>'Übersicht Schützen'!C21</f>
        <v>303.39999999999998</v>
      </c>
      <c r="E36" s="43">
        <f>'Übersicht Schützen'!D21</f>
        <v>298.3</v>
      </c>
      <c r="F36" s="43">
        <f>'Übersicht Schützen'!E21</f>
        <v>299.2</v>
      </c>
      <c r="G36" s="43">
        <f>'Übersicht Schützen'!F21</f>
        <v>297.39999999999998</v>
      </c>
      <c r="H36" s="43">
        <f>'Übersicht Schützen'!G21</f>
        <v>297.39999999999998</v>
      </c>
      <c r="I36" s="43">
        <f>'Übersicht Schützen'!H21</f>
        <v>301.7</v>
      </c>
      <c r="J36" s="61">
        <f>'Übersicht Schützen'!I21</f>
        <v>299.56666666666672</v>
      </c>
      <c r="K36" s="43">
        <f t="shared" si="8"/>
        <v>1797.4000000000003</v>
      </c>
      <c r="L36" s="43">
        <f>'Übersicht Schützen'!L21</f>
        <v>297.7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297.7</v>
      </c>
      <c r="S36" s="43">
        <f t="shared" si="6"/>
        <v>297.7</v>
      </c>
      <c r="T36" s="61">
        <f>'Übersicht Schützen'!U21</f>
        <v>299.30000000000007</v>
      </c>
      <c r="U36" s="43">
        <f t="shared" si="7"/>
        <v>2095.1000000000004</v>
      </c>
      <c r="V36" s="43">
        <f t="shared" si="9"/>
        <v>-1.5999999999994543</v>
      </c>
    </row>
    <row r="37" spans="1:44" s="53" customFormat="1" ht="18" customHeight="1" x14ac:dyDescent="0.3">
      <c r="A37" s="52">
        <v>21</v>
      </c>
      <c r="B37" s="56" t="str">
        <f>'Übersicht Schützen'!A22</f>
        <v>Schmitz Willi</v>
      </c>
      <c r="C37" s="96" t="str">
        <f>'Übersicht Schützen'!B22</f>
        <v>Neubörger</v>
      </c>
      <c r="D37" s="57">
        <f>'Übersicht Schützen'!C22</f>
        <v>299.3</v>
      </c>
      <c r="E37" s="39">
        <f>'Übersicht Schützen'!D22</f>
        <v>299.2</v>
      </c>
      <c r="F37" s="39">
        <f>'Übersicht Schützen'!E22</f>
        <v>296.3</v>
      </c>
      <c r="G37" s="39">
        <f>'Übersicht Schützen'!F22</f>
        <v>304.10000000000002</v>
      </c>
      <c r="H37" s="39">
        <f>'Übersicht Schützen'!G22</f>
        <v>290.7</v>
      </c>
      <c r="I37" s="39">
        <f>'Übersicht Schützen'!H22</f>
        <v>304.10000000000002</v>
      </c>
      <c r="J37" s="58">
        <f>'Übersicht Schützen'!I22</f>
        <v>298.95000000000005</v>
      </c>
      <c r="K37" s="39">
        <f t="shared" si="8"/>
        <v>1793.7000000000003</v>
      </c>
      <c r="L37" s="39">
        <f>'Übersicht Schützen'!L22</f>
        <v>299.5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299.5</v>
      </c>
      <c r="S37" s="39">
        <f t="shared" si="6"/>
        <v>299.5</v>
      </c>
      <c r="T37" s="58">
        <f>'Übersicht Schützen'!U22</f>
        <v>299.02857142857147</v>
      </c>
      <c r="U37" s="39">
        <f t="shared" si="7"/>
        <v>2093.2000000000003</v>
      </c>
      <c r="V37" s="39">
        <f t="shared" si="9"/>
        <v>-1.9000000000000909</v>
      </c>
    </row>
    <row r="38" spans="1:44" s="53" customFormat="1" ht="18" customHeight="1" x14ac:dyDescent="0.3">
      <c r="A38" s="30">
        <v>22</v>
      </c>
      <c r="B38" s="59" t="str">
        <f>'Übersicht Schützen'!A23</f>
        <v>Dohmeyer Jürgen</v>
      </c>
      <c r="C38" s="97" t="str">
        <f>'Übersicht Schützen'!B23</f>
        <v>Neubörger</v>
      </c>
      <c r="D38" s="60">
        <f>'Übersicht Schützen'!C23</f>
        <v>295.7</v>
      </c>
      <c r="E38" s="43">
        <f>'Übersicht Schützen'!D23</f>
        <v>290.89999999999998</v>
      </c>
      <c r="F38" s="43">
        <f>'Übersicht Schützen'!E23</f>
        <v>298.3</v>
      </c>
      <c r="G38" s="43">
        <f>'Übersicht Schützen'!F23</f>
        <v>295.7</v>
      </c>
      <c r="H38" s="43">
        <f>'Übersicht Schützen'!G23</f>
        <v>291.8</v>
      </c>
      <c r="I38" s="43">
        <f>'Übersicht Schützen'!H23</f>
        <v>303.39999999999998</v>
      </c>
      <c r="J38" s="61">
        <f>'Übersicht Schützen'!I23</f>
        <v>295.96666666666664</v>
      </c>
      <c r="K38" s="43">
        <f t="shared" si="8"/>
        <v>1775.7999999999997</v>
      </c>
      <c r="L38" s="43">
        <f>'Übersicht Schützen'!L23</f>
        <v>295.60000000000002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295.60000000000002</v>
      </c>
      <c r="S38" s="43">
        <f t="shared" si="6"/>
        <v>295.60000000000002</v>
      </c>
      <c r="T38" s="61">
        <f>'Übersicht Schützen'!U23</f>
        <v>295.91428571428565</v>
      </c>
      <c r="U38" s="43">
        <f t="shared" si="7"/>
        <v>2071.3999999999996</v>
      </c>
      <c r="V38" s="43">
        <f t="shared" si="9"/>
        <v>-21.800000000000637</v>
      </c>
    </row>
    <row r="39" spans="1:44" s="53" customFormat="1" ht="18" customHeight="1" x14ac:dyDescent="0.3">
      <c r="A39" s="52">
        <v>23</v>
      </c>
      <c r="B39" s="56" t="str">
        <f>'Übersicht Schützen'!A24</f>
        <v>Jansen Hermann</v>
      </c>
      <c r="C39" s="96" t="str">
        <f>'Übersicht Schützen'!B24</f>
        <v xml:space="preserve">Breddenberg-Heid. </v>
      </c>
      <c r="D39" s="57">
        <f>'Übersicht Schützen'!C24</f>
        <v>300.5</v>
      </c>
      <c r="E39" s="39">
        <f>'Übersicht Schützen'!D24</f>
        <v>295.89999999999998</v>
      </c>
      <c r="F39" s="39">
        <f>'Übersicht Schützen'!E24</f>
        <v>291.2</v>
      </c>
      <c r="G39" s="39">
        <f>'Übersicht Schützen'!F24</f>
        <v>303.7</v>
      </c>
      <c r="H39" s="39">
        <f>'Übersicht Schützen'!G24</f>
        <v>294.89999999999998</v>
      </c>
      <c r="I39" s="39">
        <f>'Übersicht Schützen'!H24</f>
        <v>290.89999999999998</v>
      </c>
      <c r="J39" s="58">
        <f>'Übersicht Schützen'!I24</f>
        <v>296.18333333333334</v>
      </c>
      <c r="K39" s="39">
        <f t="shared" si="8"/>
        <v>1777.1</v>
      </c>
      <c r="L39" s="39">
        <f>'Übersicht Schützen'!L24</f>
        <v>293.8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293.8</v>
      </c>
      <c r="S39" s="39">
        <f t="shared" si="6"/>
        <v>293.8</v>
      </c>
      <c r="T39" s="58">
        <f>'Übersicht Schützen'!U24</f>
        <v>295.84285714285716</v>
      </c>
      <c r="U39" s="39">
        <f t="shared" si="7"/>
        <v>2070.9</v>
      </c>
      <c r="V39" s="39">
        <f t="shared" si="9"/>
        <v>-0.49999999999954525</v>
      </c>
    </row>
    <row r="40" spans="1:44" s="53" customFormat="1" ht="18" customHeight="1" x14ac:dyDescent="0.3">
      <c r="A40" s="54">
        <v>24</v>
      </c>
      <c r="B40" s="59" t="str">
        <f>'Übersicht Schützen'!A25</f>
        <v>Ahaus Heinrich</v>
      </c>
      <c r="C40" s="97" t="str">
        <f>'Übersicht Schützen'!B25</f>
        <v xml:space="preserve">Breddenberg-Heid. </v>
      </c>
      <c r="D40" s="60">
        <f>'Übersicht Schützen'!C25</f>
        <v>275.5</v>
      </c>
      <c r="E40" s="43">
        <f>'Übersicht Schützen'!D25</f>
        <v>296.8</v>
      </c>
      <c r="F40" s="43">
        <f>'Übersicht Schützen'!E25</f>
        <v>294.60000000000002</v>
      </c>
      <c r="G40" s="43">
        <f>'Übersicht Schützen'!F25</f>
        <v>296.3</v>
      </c>
      <c r="H40" s="43">
        <f>'Übersicht Schützen'!G25</f>
        <v>298.60000000000002</v>
      </c>
      <c r="I40" s="43">
        <f>'Übersicht Schützen'!H25</f>
        <v>295.89999999999998</v>
      </c>
      <c r="J40" s="61">
        <f>'Übersicht Schützen'!I25</f>
        <v>292.95000000000005</v>
      </c>
      <c r="K40" s="43">
        <f t="shared" si="8"/>
        <v>1757.7000000000003</v>
      </c>
      <c r="L40" s="43">
        <f>'Übersicht Schützen'!L25</f>
        <v>294.3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294.3</v>
      </c>
      <c r="S40" s="43">
        <f t="shared" si="6"/>
        <v>294.3</v>
      </c>
      <c r="T40" s="61">
        <f>'Übersicht Schützen'!U25</f>
        <v>293.14285714285722</v>
      </c>
      <c r="U40" s="43">
        <f t="shared" si="7"/>
        <v>2052.0000000000005</v>
      </c>
      <c r="V40" s="43">
        <f t="shared" si="9"/>
        <v>-18.899999999999636</v>
      </c>
    </row>
    <row r="41" spans="1:44" s="53" customFormat="1" ht="18" customHeight="1" x14ac:dyDescent="0.3">
      <c r="A41" s="44">
        <v>25</v>
      </c>
      <c r="B41" s="56" t="str">
        <f>'Übersicht Schützen'!A26</f>
        <v>Rump Andreas</v>
      </c>
      <c r="C41" s="96" t="str">
        <f>'Übersicht Schützen'!B26</f>
        <v>Spahnharrenst. I</v>
      </c>
      <c r="D41" s="57">
        <f>'Übersicht Schützen'!C26</f>
        <v>302.89999999999998</v>
      </c>
      <c r="E41" s="39">
        <f>'Übersicht Schützen'!D26</f>
        <v>303.10000000000002</v>
      </c>
      <c r="F41" s="39">
        <f>'Übersicht Schützen'!E26</f>
        <v>0</v>
      </c>
      <c r="G41" s="39">
        <f>'Übersicht Schützen'!F26</f>
        <v>306.3</v>
      </c>
      <c r="H41" s="39">
        <f>'Übersicht Schützen'!G26</f>
        <v>300.89999999999998</v>
      </c>
      <c r="I41" s="39">
        <f>'Übersicht Schützen'!H26</f>
        <v>305.60000000000002</v>
      </c>
      <c r="J41" s="58">
        <f>'Übersicht Schützen'!I26</f>
        <v>303.75999999999993</v>
      </c>
      <c r="K41" s="39">
        <f t="shared" si="8"/>
        <v>1518.7999999999997</v>
      </c>
      <c r="L41" s="39">
        <f>'Übersicht Schützen'!L26</f>
        <v>305.10000000000002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305.10000000000002</v>
      </c>
      <c r="S41" s="39">
        <f t="shared" si="6"/>
        <v>305.10000000000002</v>
      </c>
      <c r="T41" s="58">
        <f>'Übersicht Schützen'!U26</f>
        <v>303.98333333333329</v>
      </c>
      <c r="U41" s="39">
        <f t="shared" si="7"/>
        <v>1823.8999999999996</v>
      </c>
      <c r="V41" s="39">
        <f t="shared" si="9"/>
        <v>-228.10000000000082</v>
      </c>
    </row>
    <row r="42" spans="1:44" s="53" customFormat="1" ht="18" customHeight="1" x14ac:dyDescent="0.3">
      <c r="A42" s="30">
        <v>26</v>
      </c>
      <c r="B42" s="59" t="str">
        <f>'Übersicht Schützen'!A27</f>
        <v>Op´t Eijnde Felix</v>
      </c>
      <c r="C42" s="97" t="str">
        <f>'Übersicht Schützen'!B27</f>
        <v>Neubörger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289.3</v>
      </c>
      <c r="J42" s="61">
        <f>'Übersicht Schützen'!I27</f>
        <v>289.3</v>
      </c>
      <c r="K42" s="43">
        <f t="shared" si="8"/>
        <v>289.3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289.3</v>
      </c>
      <c r="U42" s="43">
        <f t="shared" si="7"/>
        <v>289.3</v>
      </c>
      <c r="V42" s="43">
        <f t="shared" si="9"/>
        <v>-1534.5999999999997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Neubörger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-289.3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Spahnharrenst.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Spahnharrenst.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Esterwegen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 xml:space="preserve">Schütze 31 </v>
      </c>
      <c r="C47" s="96" t="str">
        <f>'Übersicht Schützen'!B32</f>
        <v>Esterwegen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Börgerwald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Börgerwald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Spahnharrenst.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Spahnharrenst.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 xml:space="preserve">Breddenberg-Heid. 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304.17200000000003</v>
      </c>
      <c r="E54" s="37">
        <f>SUM(E17:E52)/Formelhilfe!C45</f>
        <v>303.22000000000003</v>
      </c>
      <c r="F54" s="37">
        <f>SUM(F17:F52)/Formelhilfe!D45</f>
        <v>303.80833333333334</v>
      </c>
      <c r="G54" s="37">
        <f>SUM(G17:G52)/Formelhilfe!E45</f>
        <v>304.91200000000003</v>
      </c>
      <c r="H54" s="37">
        <f>SUM(H17:H52)/Formelhilfe!F45</f>
        <v>302.32</v>
      </c>
      <c r="I54" s="37">
        <f>SUM(I17:I52)/Formelhilfe!G45</f>
        <v>303.65769230769229</v>
      </c>
      <c r="J54" s="38" t="e">
        <f>AVERAGE(J17:J52)</f>
        <v>#DIV/0!</v>
      </c>
      <c r="K54" s="38">
        <f>AVERAGE(K17:K52)</f>
        <v>1265.336111111111</v>
      </c>
      <c r="L54" s="37">
        <f>SUM(L17:L52)/Formelhilfe!I45</f>
        <v>304.69200000000001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211.59166666666667</v>
      </c>
      <c r="S54" s="38">
        <f>AVERAGE(S17:S52)</f>
        <v>211.59166666666667</v>
      </c>
      <c r="T54" s="38" t="e">
        <f>AVERAGE(T17:T52)</f>
        <v>#DIV/0!</v>
      </c>
      <c r="U54" s="126">
        <f>(K54+S54)</f>
        <v>1476.9277777777777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Übersicht!N4</f>
        <v>Börgerwald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Übersicht!O4</f>
        <v>Spahnharrenstätte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Übersicht!P4</f>
        <v>Breddenberg-Heid.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Übersicht!Q4</f>
        <v>Neubörger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Spahnharrenst. I</v>
      </c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Esterwegen II</v>
      </c>
      <c r="C3" s="142"/>
      <c r="D3" s="196" t="str">
        <f>Übersicht!M1</f>
        <v>2. Kreisliga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Börgerwald II</v>
      </c>
      <c r="C4" s="142"/>
      <c r="D4" s="196" t="str">
        <f>Übersicht!P1</f>
        <v>Altersgruppe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Spahnharrenst.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 xml:space="preserve">Breddenberg-Heid. 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Neubörger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Többen Gerd</v>
      </c>
      <c r="C10" s="165" t="str">
        <f>'Wettkampf 1'!C10</f>
        <v>Spahnharrenst.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Rump Andreas</v>
      </c>
      <c r="C11" s="165" t="str">
        <f>'Wettkampf 1'!C11</f>
        <v>Spahnharrenst.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Dopp Heinz</v>
      </c>
      <c r="C12" s="165" t="str">
        <f>'Wettkampf 1'!C12</f>
        <v>Spahnharrenst.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Tigelaar Hans</v>
      </c>
      <c r="C13" s="165" t="str">
        <f>'Wettkampf 1'!C13</f>
        <v>Spahnharrenst.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Kassens Heinz</v>
      </c>
      <c r="C14" s="165" t="str">
        <f>'Wettkampf 1'!C14</f>
        <v>Esterwegen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Klumpe Christian</v>
      </c>
      <c r="C15" s="165" t="str">
        <f>'Wettkampf 1'!C15</f>
        <v>Esterwegen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Janzen Heinz</v>
      </c>
      <c r="C16" s="165" t="str">
        <f>'Wettkampf 1'!C16</f>
        <v>Esterwegen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Knelangen Johannes</v>
      </c>
      <c r="C17" s="165" t="str">
        <f>'Wettkampf 1'!C17</f>
        <v>Esterwegen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Olberding Ewald</v>
      </c>
      <c r="C18" s="165" t="str">
        <f>'Wettkampf 1'!C18</f>
        <v>Börgerwald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Papen Gerhard</v>
      </c>
      <c r="C19" s="165" t="str">
        <f>'Wettkampf 1'!C19</f>
        <v>Börgerwald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Sebers Bernd</v>
      </c>
      <c r="C20" s="165" t="str">
        <f>'Wettkampf 1'!C20</f>
        <v>Börgerwald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Reinhards Antons</v>
      </c>
      <c r="C21" s="165" t="str">
        <f>'Wettkampf 1'!C21</f>
        <v>Börgerwald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Tälkers Josef</v>
      </c>
      <c r="C22" s="165" t="str">
        <f>'Wettkampf 1'!C22</f>
        <v>Spahnharrenst.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Lau Hermann</v>
      </c>
      <c r="C23" s="165" t="str">
        <f>'Wettkampf 1'!C23</f>
        <v>Spahnharrenst.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Schrandt Horst</v>
      </c>
      <c r="C24" s="165" t="str">
        <f>'Wettkampf 1'!C24</f>
        <v>Spahnharrenst.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Will Arno</v>
      </c>
      <c r="C25" s="165" t="str">
        <f>'Wettkampf 1'!C25</f>
        <v>Spahnharrenst.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Book Johann</v>
      </c>
      <c r="C26" s="165" t="str">
        <f>'Wettkampf 1'!C26</f>
        <v xml:space="preserve">Breddenberg-Heid. 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 xml:space="preserve">Plüster Jan </v>
      </c>
      <c r="C27" s="165" t="str">
        <f>'Wettkampf 1'!C27</f>
        <v xml:space="preserve">Breddenberg-Heid. 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Schorr Johannes</v>
      </c>
      <c r="C28" s="165" t="str">
        <f>'Wettkampf 1'!C28</f>
        <v xml:space="preserve">Breddenberg-Heid. 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Ahaus Heinrich</v>
      </c>
      <c r="C29" s="165" t="str">
        <f>'Wettkampf 1'!C29</f>
        <v xml:space="preserve">Breddenberg-Heid. 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Jansen Hermann</v>
      </c>
      <c r="C30" s="165" t="str">
        <f>'Wettkampf 1'!C30</f>
        <v xml:space="preserve">Breddenberg-Heid. 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Kohnen Bernhard</v>
      </c>
      <c r="C31" s="165" t="str">
        <f>'Wettkampf 1'!C31</f>
        <v>Neubörger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Rüther Jonny</v>
      </c>
      <c r="C32" s="165" t="str">
        <f>'Wettkampf 1'!C32</f>
        <v>Neubörger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Dohmeyer Jürgen</v>
      </c>
      <c r="C33" s="165" t="str">
        <f>'Wettkampf 1'!C33</f>
        <v>Neubörger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Schmitz Willi</v>
      </c>
      <c r="C34" s="165" t="str">
        <f>'Wettkampf 1'!C34</f>
        <v>Neubörger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Op´t Eijnde Felix</v>
      </c>
      <c r="C35" s="165" t="str">
        <f>'Wettkampf 1'!C35</f>
        <v>Neubörger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Neubörger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Spahnharrenst.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Spahnharrenst.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Esterwegen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 xml:space="preserve">Schütze 31 </v>
      </c>
      <c r="C40" s="165" t="str">
        <f>'Wettkampf 1'!C40</f>
        <v>Esterwegen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Börgerwald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Börgerwald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Spahnharrenst.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Spahnharrenst.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 xml:space="preserve">Breddenberg-Heid. 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82</v>
      </c>
      <c r="B2" s="100" t="str">
        <f>VLOOKUP(A2,'Wettkampf 1'!$B$10:$C$45,2,FALSE)</f>
        <v>Spahnharrenst. I</v>
      </c>
      <c r="C2" s="9">
        <f>VLOOKUP(A2,'Wettkampf 1'!$B$10:$D$45,3,FALSE)</f>
        <v>310.7</v>
      </c>
      <c r="D2" s="9">
        <f>VLOOKUP($A2,'2'!$B$10:$D$45,3,FALSE)</f>
        <v>311</v>
      </c>
      <c r="E2" s="9">
        <f>VLOOKUP($A2,'3'!$B$10:$D$45,3,FALSE)</f>
        <v>307.7</v>
      </c>
      <c r="F2" s="9">
        <f>VLOOKUP($A2,'4'!$B$10:$D$45,3,FALSE)</f>
        <v>316.60000000000002</v>
      </c>
      <c r="G2" s="9">
        <f>VLOOKUP($A2,'5'!$B$10:$D$45,3,FALSE)</f>
        <v>308.3</v>
      </c>
      <c r="H2" s="9">
        <f>VLOOKUP($A2,'6'!$B$10:$D$45,3,FALSE)</f>
        <v>309</v>
      </c>
      <c r="I2" s="9">
        <f t="shared" ref="I2:I37" si="0">K2/J2</f>
        <v>310.55</v>
      </c>
      <c r="J2" s="9">
        <f>VLOOKUP(A2,Formelhilfe!$A$9:$H$44,8,FALSE)</f>
        <v>6</v>
      </c>
      <c r="K2" s="10">
        <f t="shared" ref="K2:K37" si="1">SUM(C2:H2)</f>
        <v>1863.3</v>
      </c>
      <c r="L2" s="9">
        <f>VLOOKUP($A2,'7'!$B$10:$D$45,3,FALSE)</f>
        <v>313.3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 t="shared" ref="R2:R37" si="2">T2/S2</f>
        <v>313.3</v>
      </c>
      <c r="S2" s="9">
        <f>VLOOKUP(A2,Formelhilfe!$A$9:$O$44,15,FALSE)</f>
        <v>1</v>
      </c>
      <c r="T2" s="10">
        <f t="shared" ref="T2:T37" si="3">SUM(L2:Q2)</f>
        <v>313.3</v>
      </c>
      <c r="U2" s="10">
        <f t="shared" ref="U2:U37" si="4">W2/V2</f>
        <v>310.94285714285712</v>
      </c>
      <c r="V2" s="9">
        <f>VLOOKUP(A2,Formelhilfe!$A$9:$P$44,16,FALSE)</f>
        <v>7</v>
      </c>
      <c r="W2" s="11">
        <f t="shared" ref="W2:W37" si="5">SUM(C2:H2,L2:Q2)</f>
        <v>2176.6</v>
      </c>
    </row>
    <row r="3" spans="1:23" ht="18" customHeight="1" x14ac:dyDescent="0.4">
      <c r="A3" s="137" t="s">
        <v>106</v>
      </c>
      <c r="B3" s="100" t="str">
        <f>VLOOKUP(A3,'Wettkampf 1'!$B$10:$C$45,2,FALSE)</f>
        <v>Neubörger</v>
      </c>
      <c r="C3" s="9">
        <f>VLOOKUP(A3,'Wettkampf 1'!$B$10:$D$45,3,FALSE)</f>
        <v>312.8</v>
      </c>
      <c r="D3" s="9">
        <f>VLOOKUP($A3,'2'!$B$10:$D$45,3,FALSE)</f>
        <v>307.7</v>
      </c>
      <c r="E3" s="9">
        <f>VLOOKUP($A3,'3'!$B$10:$D$45,3,FALSE)</f>
        <v>309</v>
      </c>
      <c r="F3" s="9">
        <f>VLOOKUP($A3,'4'!$B$10:$D$45,3,FALSE)</f>
        <v>313.2</v>
      </c>
      <c r="G3" s="9">
        <f>VLOOKUP($A3,'5'!$B$10:$D$45,3,FALSE)</f>
        <v>309.5</v>
      </c>
      <c r="H3" s="9">
        <f>VLOOKUP($A3,'6'!$B$10:$D$45,3,FALSE)</f>
        <v>308.3</v>
      </c>
      <c r="I3" s="9">
        <f t="shared" si="0"/>
        <v>310.08333333333331</v>
      </c>
      <c r="J3" s="9">
        <f>VLOOKUP(A3,Formelhilfe!$A$9:$H$44,8,FALSE)</f>
        <v>6</v>
      </c>
      <c r="K3" s="10">
        <f t="shared" si="1"/>
        <v>1860.5</v>
      </c>
      <c r="L3" s="9">
        <f>VLOOKUP($A3,'7'!$B$10:$D$45,3,FALSE)</f>
        <v>311.39999999999998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 t="shared" si="2"/>
        <v>311.39999999999998</v>
      </c>
      <c r="S3" s="9">
        <f>VLOOKUP(A3,Formelhilfe!$A$9:$O$44,15,FALSE)</f>
        <v>1</v>
      </c>
      <c r="T3" s="10">
        <f t="shared" si="3"/>
        <v>311.39999999999998</v>
      </c>
      <c r="U3" s="10">
        <f t="shared" si="4"/>
        <v>310.2714285714286</v>
      </c>
      <c r="V3" s="9">
        <f>VLOOKUP(A3,Formelhilfe!$A$9:$P$44,16,FALSE)</f>
        <v>7</v>
      </c>
      <c r="W3" s="11">
        <f t="shared" si="5"/>
        <v>2171.9</v>
      </c>
    </row>
    <row r="4" spans="1:23" ht="18" customHeight="1" x14ac:dyDescent="0.4">
      <c r="A4" s="137" t="s">
        <v>86</v>
      </c>
      <c r="B4" s="100" t="str">
        <f>VLOOKUP(A4,'Wettkampf 1'!$B$10:$C$45,2,FALSE)</f>
        <v>Spahnharrenst. I</v>
      </c>
      <c r="C4" s="9">
        <f>VLOOKUP(A4,'Wettkampf 1'!$B$10:$D$45,3,FALSE)</f>
        <v>308.2</v>
      </c>
      <c r="D4" s="9">
        <f>VLOOKUP($A4,'2'!$B$10:$D$45,3,FALSE)</f>
        <v>307.5</v>
      </c>
      <c r="E4" s="9">
        <f>VLOOKUP($A4,'3'!$B$10:$D$45,3,FALSE)</f>
        <v>311.7</v>
      </c>
      <c r="F4" s="9">
        <f>VLOOKUP($A4,'4'!$B$10:$D$45,3,FALSE)</f>
        <v>311.5</v>
      </c>
      <c r="G4" s="9">
        <f>VLOOKUP($A4,'5'!$B$10:$D$45,3,FALSE)</f>
        <v>307.39999999999998</v>
      </c>
      <c r="H4" s="9">
        <f>VLOOKUP($A4,'6'!$B$10:$D$45,3,FALSE)</f>
        <v>307.7</v>
      </c>
      <c r="I4" s="9">
        <f t="shared" si="0"/>
        <v>309.00000000000006</v>
      </c>
      <c r="J4" s="9">
        <f>VLOOKUP(A4,Formelhilfe!$A$9:$H$44,8,FALSE)</f>
        <v>6</v>
      </c>
      <c r="K4" s="10">
        <f t="shared" si="1"/>
        <v>1854.0000000000002</v>
      </c>
      <c r="L4" s="9">
        <f>VLOOKUP($A4,'7'!$B$10:$D$45,3,FALSE)</f>
        <v>310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 t="shared" si="2"/>
        <v>310</v>
      </c>
      <c r="S4" s="9">
        <f>VLOOKUP(A4,Formelhilfe!$A$9:$O$44,15,FALSE)</f>
        <v>1</v>
      </c>
      <c r="T4" s="10">
        <f t="shared" si="3"/>
        <v>310</v>
      </c>
      <c r="U4" s="10">
        <f t="shared" si="4"/>
        <v>309.14285714285717</v>
      </c>
      <c r="V4" s="9">
        <f>VLOOKUP(A4,Formelhilfe!$A$9:$P$44,16,FALSE)</f>
        <v>7</v>
      </c>
      <c r="W4" s="11">
        <f t="shared" si="5"/>
        <v>2164</v>
      </c>
    </row>
    <row r="5" spans="1:23" ht="18" customHeight="1" x14ac:dyDescent="0.4">
      <c r="A5" s="137" t="s">
        <v>92</v>
      </c>
      <c r="B5" s="100" t="str">
        <f>VLOOKUP(A5,'Wettkampf 1'!$B$10:$C$45,2,FALSE)</f>
        <v>Spahnharrenst. II</v>
      </c>
      <c r="C5" s="9">
        <f>VLOOKUP(A5,'Wettkampf 1'!$B$10:$D$45,3,FALSE)</f>
        <v>308.89999999999998</v>
      </c>
      <c r="D5" s="9">
        <f>VLOOKUP($A5,'2'!$B$10:$D$45,3,FALSE)</f>
        <v>308.39999999999998</v>
      </c>
      <c r="E5" s="9">
        <f>VLOOKUP($A5,'3'!$B$10:$D$45,3,FALSE)</f>
        <v>308.10000000000002</v>
      </c>
      <c r="F5" s="9">
        <f>VLOOKUP($A5,'4'!$B$10:$D$45,3,FALSE)</f>
        <v>310</v>
      </c>
      <c r="G5" s="9">
        <f>VLOOKUP($A5,'5'!$B$10:$D$45,3,FALSE)</f>
        <v>305.89999999999998</v>
      </c>
      <c r="H5" s="9">
        <f>VLOOKUP($A5,'6'!$B$10:$D$45,3,FALSE)</f>
        <v>310.39999999999998</v>
      </c>
      <c r="I5" s="9">
        <f t="shared" si="0"/>
        <v>308.61666666666673</v>
      </c>
      <c r="J5" s="9">
        <f>VLOOKUP(A5,Formelhilfe!$A$9:$H$44,8,FALSE)</f>
        <v>6</v>
      </c>
      <c r="K5" s="10">
        <f t="shared" si="1"/>
        <v>1851.7000000000003</v>
      </c>
      <c r="L5" s="9">
        <f>VLOOKUP($A5,'7'!$B$10:$D$45,3,FALSE)</f>
        <v>308.5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 t="shared" si="2"/>
        <v>308.5</v>
      </c>
      <c r="S5" s="9">
        <f>VLOOKUP(A5,Formelhilfe!$A$9:$O$44,15,FALSE)</f>
        <v>1</v>
      </c>
      <c r="T5" s="10">
        <f t="shared" si="3"/>
        <v>308.5</v>
      </c>
      <c r="U5" s="10">
        <f t="shared" si="4"/>
        <v>308.60000000000002</v>
      </c>
      <c r="V5" s="9">
        <f>VLOOKUP(A5,Formelhilfe!$A$9:$P$44,16,FALSE)</f>
        <v>7</v>
      </c>
      <c r="W5" s="11">
        <f t="shared" si="5"/>
        <v>2160.2000000000003</v>
      </c>
    </row>
    <row r="6" spans="1:23" ht="18" customHeight="1" x14ac:dyDescent="0.4">
      <c r="A6" s="137" t="s">
        <v>105</v>
      </c>
      <c r="B6" s="100" t="str">
        <f>VLOOKUP(A6,'Wettkampf 1'!$B$10:$C$45,2,FALSE)</f>
        <v>Börgerwald II</v>
      </c>
      <c r="C6" s="9">
        <f>VLOOKUP(A6,'Wettkampf 1'!$B$10:$D$45,3,FALSE)</f>
        <v>310</v>
      </c>
      <c r="D6" s="9">
        <f>VLOOKUP($A6,'2'!$B$10:$D$45,3,FALSE)</f>
        <v>309.39999999999998</v>
      </c>
      <c r="E6" s="9">
        <f>VLOOKUP($A6,'3'!$B$10:$D$45,3,FALSE)</f>
        <v>309.10000000000002</v>
      </c>
      <c r="F6" s="9">
        <f>VLOOKUP($A6,'4'!$B$10:$D$45,3,FALSE)</f>
        <v>307.7</v>
      </c>
      <c r="G6" s="9">
        <f>VLOOKUP($A6,'5'!$B$10:$D$45,3,FALSE)</f>
        <v>304</v>
      </c>
      <c r="H6" s="9">
        <f>VLOOKUP($A6,'6'!$B$10:$D$45,3,FALSE)</f>
        <v>304.10000000000002</v>
      </c>
      <c r="I6" s="9">
        <f t="shared" si="0"/>
        <v>307.38333333333338</v>
      </c>
      <c r="J6" s="9">
        <f>VLOOKUP(A6,Formelhilfe!$A$9:$H$44,8,FALSE)</f>
        <v>6</v>
      </c>
      <c r="K6" s="10">
        <f t="shared" si="1"/>
        <v>1844.3000000000002</v>
      </c>
      <c r="L6" s="9">
        <f>VLOOKUP($A6,'7'!$B$10:$D$45,3,FALSE)</f>
        <v>312.2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 t="shared" si="2"/>
        <v>312.2</v>
      </c>
      <c r="S6" s="9">
        <f>VLOOKUP(A6,Formelhilfe!$A$9:$O$44,15,FALSE)</f>
        <v>1</v>
      </c>
      <c r="T6" s="10">
        <f t="shared" si="3"/>
        <v>312.2</v>
      </c>
      <c r="U6" s="10">
        <f t="shared" si="4"/>
        <v>308.07142857142856</v>
      </c>
      <c r="V6" s="9">
        <f>VLOOKUP(A6,Formelhilfe!$A$9:$P$44,16,FALSE)</f>
        <v>7</v>
      </c>
      <c r="W6" s="11">
        <f t="shared" si="5"/>
        <v>2156.5</v>
      </c>
    </row>
    <row r="7" spans="1:23" ht="18" customHeight="1" x14ac:dyDescent="0.4">
      <c r="A7" s="137" t="s">
        <v>101</v>
      </c>
      <c r="B7" s="100" t="str">
        <f>VLOOKUP(A7,'Wettkampf 1'!$B$10:$C$45,2,FALSE)</f>
        <v>Börgerwald II</v>
      </c>
      <c r="C7" s="9">
        <f>VLOOKUP(A7,'Wettkampf 1'!$B$10:$D$45,3,FALSE)</f>
        <v>312.39999999999998</v>
      </c>
      <c r="D7" s="9">
        <f>VLOOKUP($A7,'2'!$B$10:$D$45,3,FALSE)</f>
        <v>307.89999999999998</v>
      </c>
      <c r="E7" s="9">
        <f>VLOOKUP($A7,'3'!$B$10:$D$45,3,FALSE)</f>
        <v>303.5</v>
      </c>
      <c r="F7" s="9">
        <f>VLOOKUP($A7,'4'!$B$10:$D$45,3,FALSE)</f>
        <v>305.8</v>
      </c>
      <c r="G7" s="9">
        <f>VLOOKUP($A7,'5'!$B$10:$D$45,3,FALSE)</f>
        <v>308.8</v>
      </c>
      <c r="H7" s="9">
        <f>VLOOKUP($A7,'6'!$B$10:$D$45,3,FALSE)</f>
        <v>306.89999999999998</v>
      </c>
      <c r="I7" s="9">
        <f t="shared" si="0"/>
        <v>307.54999999999995</v>
      </c>
      <c r="J7" s="9">
        <f>VLOOKUP(A7,Formelhilfe!$A$9:$H$44,8,FALSE)</f>
        <v>6</v>
      </c>
      <c r="K7" s="10">
        <f t="shared" si="1"/>
        <v>1845.2999999999997</v>
      </c>
      <c r="L7" s="9">
        <f>VLOOKUP($A7,'7'!$B$10:$D$45,3,FALSE)</f>
        <v>306.89999999999998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 t="shared" si="2"/>
        <v>306.89999999999998</v>
      </c>
      <c r="S7" s="9">
        <f>VLOOKUP(A7,Formelhilfe!$A$9:$O$44,15,FALSE)</f>
        <v>1</v>
      </c>
      <c r="T7" s="10">
        <f t="shared" si="3"/>
        <v>306.89999999999998</v>
      </c>
      <c r="U7" s="10">
        <f t="shared" si="4"/>
        <v>307.45714285714286</v>
      </c>
      <c r="V7" s="9">
        <f>VLOOKUP(A7,Formelhilfe!$A$9:$P$44,16,FALSE)</f>
        <v>7</v>
      </c>
      <c r="W7" s="11">
        <f t="shared" si="5"/>
        <v>2152.1999999999998</v>
      </c>
    </row>
    <row r="8" spans="1:23" ht="18" customHeight="1" x14ac:dyDescent="0.4">
      <c r="A8" s="137" t="s">
        <v>108</v>
      </c>
      <c r="B8" s="100" t="str">
        <f>VLOOKUP(A8,'Wettkampf 1'!$B$10:$C$45,2,FALSE)</f>
        <v>Esterwegen II</v>
      </c>
      <c r="C8" s="9">
        <f>VLOOKUP(A8,'Wettkampf 1'!$B$10:$D$45,3,FALSE)</f>
        <v>305.2</v>
      </c>
      <c r="D8" s="9">
        <f>VLOOKUP($A8,'2'!$B$10:$D$45,3,FALSE)</f>
        <v>310.39999999999998</v>
      </c>
      <c r="E8" s="9">
        <f>VLOOKUP($A8,'3'!$B$10:$D$45,3,FALSE)</f>
        <v>308.8</v>
      </c>
      <c r="F8" s="9">
        <f>VLOOKUP($A8,'4'!$B$10:$D$45,3,FALSE)</f>
        <v>308.3</v>
      </c>
      <c r="G8" s="9">
        <f>VLOOKUP($A8,'5'!$B$10:$D$45,3,FALSE)</f>
        <v>307.39999999999998</v>
      </c>
      <c r="H8" s="9">
        <f>VLOOKUP($A8,'6'!$B$10:$D$45,3,FALSE)</f>
        <v>308.3</v>
      </c>
      <c r="I8" s="9">
        <f t="shared" si="0"/>
        <v>308.06666666666666</v>
      </c>
      <c r="J8" s="9">
        <f>VLOOKUP(A8,Formelhilfe!$A$9:$H$44,8,FALSE)</f>
        <v>6</v>
      </c>
      <c r="K8" s="10">
        <f t="shared" si="1"/>
        <v>1848.3999999999999</v>
      </c>
      <c r="L8" s="9">
        <f>VLOOKUP($A8,'7'!$B$10:$D$45,3,FALSE)</f>
        <v>302.3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 t="shared" si="2"/>
        <v>302.3</v>
      </c>
      <c r="S8" s="9">
        <f>VLOOKUP(A8,Formelhilfe!$A$9:$O$44,15,FALSE)</f>
        <v>1</v>
      </c>
      <c r="T8" s="10">
        <f t="shared" si="3"/>
        <v>302.3</v>
      </c>
      <c r="U8" s="10">
        <f t="shared" si="4"/>
        <v>307.24285714285713</v>
      </c>
      <c r="V8" s="9">
        <f>VLOOKUP(A8,Formelhilfe!$A$9:$P$44,16,FALSE)</f>
        <v>7</v>
      </c>
      <c r="W8" s="11">
        <f t="shared" si="5"/>
        <v>2150.6999999999998</v>
      </c>
    </row>
    <row r="9" spans="1:23" ht="18" customHeight="1" x14ac:dyDescent="0.4">
      <c r="A9" s="137" t="s">
        <v>90</v>
      </c>
      <c r="B9" s="100" t="str">
        <f>VLOOKUP(A9,'Wettkampf 1'!$B$10:$C$45,2,FALSE)</f>
        <v>Neubörger</v>
      </c>
      <c r="C9" s="9">
        <f>VLOOKUP(A9,'Wettkampf 1'!$B$10:$D$45,3,FALSE)</f>
        <v>309.39999999999998</v>
      </c>
      <c r="D9" s="9">
        <f>VLOOKUP($A9,'2'!$B$10:$D$45,3,FALSE)</f>
        <v>308.89999999999998</v>
      </c>
      <c r="E9" s="9">
        <f>VLOOKUP($A9,'3'!$B$10:$D$45,3,FALSE)</f>
        <v>306.60000000000002</v>
      </c>
      <c r="F9" s="9">
        <f>VLOOKUP($A9,'4'!$B$10:$D$45,3,FALSE)</f>
        <v>303.2</v>
      </c>
      <c r="G9" s="9">
        <f>VLOOKUP($A9,'5'!$B$10:$D$45,3,FALSE)</f>
        <v>301.5</v>
      </c>
      <c r="H9" s="9">
        <f>VLOOKUP($A9,'6'!$B$10:$D$45,3,FALSE)</f>
        <v>310.60000000000002</v>
      </c>
      <c r="I9" s="9">
        <f t="shared" si="0"/>
        <v>306.7</v>
      </c>
      <c r="J9" s="9">
        <f>VLOOKUP(A9,Formelhilfe!$A$9:$H$44,8,FALSE)</f>
        <v>6</v>
      </c>
      <c r="K9" s="10">
        <f t="shared" si="1"/>
        <v>1840.1999999999998</v>
      </c>
      <c r="L9" s="9">
        <f>VLOOKUP($A9,'7'!$B$10:$D$45,3,FALSE)</f>
        <v>309.7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 t="shared" si="2"/>
        <v>309.7</v>
      </c>
      <c r="S9" s="9">
        <f>VLOOKUP(A9,Formelhilfe!$A$9:$O$44,15,FALSE)</f>
        <v>1</v>
      </c>
      <c r="T9" s="10">
        <f t="shared" si="3"/>
        <v>309.7</v>
      </c>
      <c r="U9" s="10">
        <f t="shared" si="4"/>
        <v>307.12857142857138</v>
      </c>
      <c r="V9" s="9">
        <f>VLOOKUP(A9,Formelhilfe!$A$9:$P$44,16,FALSE)</f>
        <v>7</v>
      </c>
      <c r="W9" s="11">
        <f t="shared" si="5"/>
        <v>2149.8999999999996</v>
      </c>
    </row>
    <row r="10" spans="1:23" ht="18" customHeight="1" x14ac:dyDescent="0.4">
      <c r="A10" s="137" t="s">
        <v>93</v>
      </c>
      <c r="B10" s="100" t="str">
        <f>VLOOKUP(A10,'Wettkampf 1'!$B$10:$C$45,2,FALSE)</f>
        <v>Esterwegen II</v>
      </c>
      <c r="C10" s="9">
        <f>VLOOKUP(A10,'Wettkampf 1'!$B$10:$D$45,3,FALSE)</f>
        <v>306.89999999999998</v>
      </c>
      <c r="D10" s="9">
        <f>VLOOKUP($A10,'2'!$B$10:$D$45,3,FALSE)</f>
        <v>305.3</v>
      </c>
      <c r="E10" s="9">
        <f>VLOOKUP($A10,'3'!$B$10:$D$45,3,FALSE)</f>
        <v>303.39999999999998</v>
      </c>
      <c r="F10" s="9">
        <f>VLOOKUP($A10,'4'!$B$10:$D$45,3,FALSE)</f>
        <v>308.89999999999998</v>
      </c>
      <c r="G10" s="9">
        <f>VLOOKUP($A10,'5'!$B$10:$D$45,3,FALSE)</f>
        <v>309.8</v>
      </c>
      <c r="H10" s="9">
        <f>VLOOKUP($A10,'6'!$B$10:$D$45,3,FALSE)</f>
        <v>303.89999999999998</v>
      </c>
      <c r="I10" s="9">
        <f t="shared" si="0"/>
        <v>306.36666666666662</v>
      </c>
      <c r="J10" s="9">
        <f>VLOOKUP(A10,Formelhilfe!$A$9:$H$44,8,FALSE)</f>
        <v>6</v>
      </c>
      <c r="K10" s="10">
        <f t="shared" si="1"/>
        <v>1838.1999999999998</v>
      </c>
      <c r="L10" s="9">
        <f>VLOOKUP($A10,'7'!$B$10:$D$45,3,FALSE)</f>
        <v>309.5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 t="shared" si="2"/>
        <v>309.5</v>
      </c>
      <c r="S10" s="9">
        <f>VLOOKUP(A10,Formelhilfe!$A$9:$O$44,15,FALSE)</f>
        <v>1</v>
      </c>
      <c r="T10" s="10">
        <f t="shared" si="3"/>
        <v>309.5</v>
      </c>
      <c r="U10" s="10">
        <f t="shared" si="4"/>
        <v>306.81428571428569</v>
      </c>
      <c r="V10" s="9">
        <f>VLOOKUP(A10,Formelhilfe!$A$9:$P$44,16,FALSE)</f>
        <v>7</v>
      </c>
      <c r="W10" s="11">
        <f t="shared" si="5"/>
        <v>2147.6999999999998</v>
      </c>
    </row>
    <row r="11" spans="1:23" ht="18" customHeight="1" x14ac:dyDescent="0.4">
      <c r="A11" s="137" t="s">
        <v>85</v>
      </c>
      <c r="B11" s="100" t="str">
        <f>VLOOKUP(A11,'Wettkampf 1'!$B$10:$C$45,2,FALSE)</f>
        <v>Spahnharrenst. I</v>
      </c>
      <c r="C11" s="9">
        <f>VLOOKUP(A11,'Wettkampf 1'!$B$10:$D$45,3,FALSE)</f>
        <v>307.60000000000002</v>
      </c>
      <c r="D11" s="9">
        <f>VLOOKUP($A11,'2'!$B$10:$D$45,3,FALSE)</f>
        <v>299.2</v>
      </c>
      <c r="E11" s="9">
        <f>VLOOKUP($A11,'3'!$B$10:$D$45,3,FALSE)</f>
        <v>305.3</v>
      </c>
      <c r="F11" s="9">
        <f>VLOOKUP($A11,'4'!$B$10:$D$45,3,FALSE)</f>
        <v>307.5</v>
      </c>
      <c r="G11" s="9">
        <f>VLOOKUP($A11,'5'!$B$10:$D$45,3,FALSE)</f>
        <v>309.39999999999998</v>
      </c>
      <c r="H11" s="9">
        <f>VLOOKUP($A11,'6'!$B$10:$D$45,3,FALSE)</f>
        <v>305.7</v>
      </c>
      <c r="I11" s="9">
        <f t="shared" si="0"/>
        <v>305.78333333333336</v>
      </c>
      <c r="J11" s="9">
        <f>VLOOKUP(A11,Formelhilfe!$A$9:$H$44,8,FALSE)</f>
        <v>6</v>
      </c>
      <c r="K11" s="10">
        <f t="shared" si="1"/>
        <v>1834.7</v>
      </c>
      <c r="L11" s="9">
        <f>VLOOKUP($A11,'7'!$B$10:$D$45,3,FALSE)</f>
        <v>311.60000000000002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 t="shared" si="2"/>
        <v>311.60000000000002</v>
      </c>
      <c r="S11" s="9">
        <f>VLOOKUP(A11,Formelhilfe!$A$9:$O$44,15,FALSE)</f>
        <v>1</v>
      </c>
      <c r="T11" s="10">
        <f t="shared" si="3"/>
        <v>311.60000000000002</v>
      </c>
      <c r="U11" s="10">
        <f t="shared" si="4"/>
        <v>306.61428571428576</v>
      </c>
      <c r="V11" s="9">
        <f>VLOOKUP(A11,Formelhilfe!$A$9:$P$44,16,FALSE)</f>
        <v>7</v>
      </c>
      <c r="W11" s="11">
        <f t="shared" si="5"/>
        <v>2146.3000000000002</v>
      </c>
    </row>
    <row r="12" spans="1:23" ht="18" customHeight="1" x14ac:dyDescent="0.4">
      <c r="A12" s="137" t="s">
        <v>94</v>
      </c>
      <c r="B12" s="100" t="str">
        <f>VLOOKUP(A12,'Wettkampf 1'!$B$10:$C$45,2,FALSE)</f>
        <v>Esterwegen II</v>
      </c>
      <c r="C12" s="9">
        <f>VLOOKUP(A12,'Wettkampf 1'!$B$10:$D$45,3,FALSE)</f>
        <v>312</v>
      </c>
      <c r="D12" s="9">
        <f>VLOOKUP($A12,'2'!$B$10:$D$45,3,FALSE)</f>
        <v>301.7</v>
      </c>
      <c r="E12" s="9">
        <f>VLOOKUP($A12,'3'!$B$10:$D$45,3,FALSE)</f>
        <v>304.7</v>
      </c>
      <c r="F12" s="9">
        <f>VLOOKUP($A12,'4'!$B$10:$D$45,3,FALSE)</f>
        <v>306.7</v>
      </c>
      <c r="G12" s="9">
        <f>VLOOKUP($A12,'5'!$B$10:$D$45,3,FALSE)</f>
        <v>302.39999999999998</v>
      </c>
      <c r="H12" s="9">
        <f>VLOOKUP($A12,'6'!$B$10:$D$45,3,FALSE)</f>
        <v>304.5</v>
      </c>
      <c r="I12" s="9">
        <f t="shared" si="0"/>
        <v>305.33333333333331</v>
      </c>
      <c r="J12" s="9">
        <f>VLOOKUP(A12,Formelhilfe!$A$9:$H$44,8,FALSE)</f>
        <v>6</v>
      </c>
      <c r="K12" s="10">
        <f t="shared" si="1"/>
        <v>1832</v>
      </c>
      <c r="L12" s="9">
        <f>VLOOKUP($A12,'7'!$B$10:$D$45,3,FALSE)</f>
        <v>305.5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 t="shared" si="2"/>
        <v>305.5</v>
      </c>
      <c r="S12" s="9">
        <f>VLOOKUP(A12,Formelhilfe!$A$9:$O$44,15,FALSE)</f>
        <v>1</v>
      </c>
      <c r="T12" s="10">
        <f t="shared" si="3"/>
        <v>305.5</v>
      </c>
      <c r="U12" s="10">
        <f t="shared" si="4"/>
        <v>305.35714285714283</v>
      </c>
      <c r="V12" s="9">
        <f>VLOOKUP(A12,Formelhilfe!$A$9:$P$44,16,FALSE)</f>
        <v>7</v>
      </c>
      <c r="W12" s="11">
        <f t="shared" si="5"/>
        <v>2137.5</v>
      </c>
    </row>
    <row r="13" spans="1:23" ht="18" customHeight="1" x14ac:dyDescent="0.4">
      <c r="A13" s="137" t="s">
        <v>96</v>
      </c>
      <c r="B13" s="100" t="str">
        <f>VLOOKUP(A13,'Wettkampf 1'!$B$10:$C$45,2,FALSE)</f>
        <v xml:space="preserve">Breddenberg-Heid. </v>
      </c>
      <c r="C13" s="9">
        <f>VLOOKUP(A13,'Wettkampf 1'!$B$10:$D$45,3,FALSE)</f>
        <v>306.10000000000002</v>
      </c>
      <c r="D13" s="9">
        <f>VLOOKUP($A13,'2'!$B$10:$D$45,3,FALSE)</f>
        <v>307.60000000000002</v>
      </c>
      <c r="E13" s="9">
        <f>VLOOKUP($A13,'3'!$B$10:$D$45,3,FALSE)</f>
        <v>302.8</v>
      </c>
      <c r="F13" s="9">
        <f>VLOOKUP($A13,'4'!$B$10:$D$45,3,FALSE)</f>
        <v>301.60000000000002</v>
      </c>
      <c r="G13" s="9">
        <f>VLOOKUP($A13,'5'!$B$10:$D$45,3,FALSE)</f>
        <v>304.10000000000002</v>
      </c>
      <c r="H13" s="9">
        <f>VLOOKUP($A13,'6'!$B$10:$D$45,3,FALSE)</f>
        <v>301.5</v>
      </c>
      <c r="I13" s="9">
        <f t="shared" si="0"/>
        <v>303.95</v>
      </c>
      <c r="J13" s="9">
        <f>VLOOKUP(A13,Formelhilfe!$A$9:$H$44,8,FALSE)</f>
        <v>6</v>
      </c>
      <c r="K13" s="10">
        <f t="shared" si="1"/>
        <v>1823.6999999999998</v>
      </c>
      <c r="L13" s="9">
        <f>VLOOKUP($A13,'7'!$B$10:$D$45,3,FALSE)</f>
        <v>308.8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 t="shared" si="2"/>
        <v>308.8</v>
      </c>
      <c r="S13" s="9">
        <f>VLOOKUP(A13,Formelhilfe!$A$9:$O$44,15,FALSE)</f>
        <v>1</v>
      </c>
      <c r="T13" s="10">
        <f t="shared" si="3"/>
        <v>308.8</v>
      </c>
      <c r="U13" s="10">
        <f t="shared" si="4"/>
        <v>304.64285714285717</v>
      </c>
      <c r="V13" s="9">
        <f>VLOOKUP(A13,Formelhilfe!$A$9:$P$44,16,FALSE)</f>
        <v>7</v>
      </c>
      <c r="W13" s="11">
        <f t="shared" si="5"/>
        <v>2132.5</v>
      </c>
    </row>
    <row r="14" spans="1:23" ht="18" customHeight="1" x14ac:dyDescent="0.4">
      <c r="A14" s="137" t="s">
        <v>104</v>
      </c>
      <c r="B14" s="100" t="str">
        <f>VLOOKUP(A14,'Wettkampf 1'!$B$10:$C$45,2,FALSE)</f>
        <v xml:space="preserve">Breddenberg-Heid. </v>
      </c>
      <c r="C14" s="9">
        <f>VLOOKUP(A14,'Wettkampf 1'!$B$10:$D$45,3,FALSE)</f>
        <v>303.60000000000002</v>
      </c>
      <c r="D14" s="9">
        <f>VLOOKUP($A14,'2'!$B$10:$D$45,3,FALSE)</f>
        <v>303.39999999999998</v>
      </c>
      <c r="E14" s="9">
        <f>VLOOKUP($A14,'3'!$B$10:$D$45,3,FALSE)</f>
        <v>304.39999999999998</v>
      </c>
      <c r="F14" s="9">
        <f>VLOOKUP($A14,'4'!$B$10:$D$45,3,FALSE)</f>
        <v>299</v>
      </c>
      <c r="G14" s="9">
        <f>VLOOKUP($A14,'5'!$B$10:$D$45,3,FALSE)</f>
        <v>301.8</v>
      </c>
      <c r="H14" s="9">
        <f>VLOOKUP($A14,'6'!$B$10:$D$45,3,FALSE)</f>
        <v>305.8</v>
      </c>
      <c r="I14" s="9">
        <f t="shared" si="0"/>
        <v>303</v>
      </c>
      <c r="J14" s="9">
        <f>VLOOKUP(A14,Formelhilfe!$A$9:$H$44,8,FALSE)</f>
        <v>6</v>
      </c>
      <c r="K14" s="10">
        <f t="shared" si="1"/>
        <v>1818</v>
      </c>
      <c r="L14" s="9">
        <f>VLOOKUP($A14,'7'!$B$10:$D$45,3,FALSE)</f>
        <v>311.10000000000002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 t="shared" si="2"/>
        <v>311.10000000000002</v>
      </c>
      <c r="S14" s="9">
        <f>VLOOKUP(A14,Formelhilfe!$A$9:$O$44,15,FALSE)</f>
        <v>1</v>
      </c>
      <c r="T14" s="10">
        <f t="shared" si="3"/>
        <v>311.10000000000002</v>
      </c>
      <c r="U14" s="10">
        <f t="shared" si="4"/>
        <v>304.15714285714284</v>
      </c>
      <c r="V14" s="9">
        <f>VLOOKUP(A14,Formelhilfe!$A$9:$P$44,16,FALSE)</f>
        <v>7</v>
      </c>
      <c r="W14" s="11">
        <f t="shared" si="5"/>
        <v>2129.1</v>
      </c>
    </row>
    <row r="15" spans="1:23" ht="18" customHeight="1" x14ac:dyDescent="0.4">
      <c r="A15" s="137" t="s">
        <v>88</v>
      </c>
      <c r="B15" s="100" t="str">
        <f>VLOOKUP(A15,'Wettkampf 1'!$B$10:$C$45,2,FALSE)</f>
        <v>Spahnharrenst. II</v>
      </c>
      <c r="C15" s="9">
        <f>VLOOKUP(A15,'Wettkampf 1'!$B$10:$D$45,3,FALSE)</f>
        <v>304.7</v>
      </c>
      <c r="D15" s="9">
        <f>VLOOKUP($A15,'2'!$B$10:$D$45,3,FALSE)</f>
        <v>302.7</v>
      </c>
      <c r="E15" s="9">
        <f>VLOOKUP($A15,'3'!$B$10:$D$45,3,FALSE)</f>
        <v>307.39999999999998</v>
      </c>
      <c r="F15" s="9">
        <f>VLOOKUP($A15,'4'!$B$10:$D$45,3,FALSE)</f>
        <v>311.2</v>
      </c>
      <c r="G15" s="9">
        <f>VLOOKUP($A15,'5'!$B$10:$D$45,3,FALSE)</f>
        <v>297.10000000000002</v>
      </c>
      <c r="H15" s="9">
        <f>VLOOKUP($A15,'6'!$B$10:$D$45,3,FALSE)</f>
        <v>297.89999999999998</v>
      </c>
      <c r="I15" s="9">
        <f t="shared" si="0"/>
        <v>303.5</v>
      </c>
      <c r="J15" s="9">
        <f>VLOOKUP(A15,Formelhilfe!$A$9:$H$44,8,FALSE)</f>
        <v>6</v>
      </c>
      <c r="K15" s="10">
        <f t="shared" si="1"/>
        <v>1821</v>
      </c>
      <c r="L15" s="9">
        <f>VLOOKUP($A15,'7'!$B$10:$D$45,3,FALSE)</f>
        <v>307.5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 t="shared" si="2"/>
        <v>307.5</v>
      </c>
      <c r="S15" s="9">
        <f>VLOOKUP(A15,Formelhilfe!$A$9:$O$44,15,FALSE)</f>
        <v>1</v>
      </c>
      <c r="T15" s="10">
        <f t="shared" si="3"/>
        <v>307.5</v>
      </c>
      <c r="U15" s="10">
        <f t="shared" si="4"/>
        <v>304.07142857142856</v>
      </c>
      <c r="V15" s="9">
        <f>VLOOKUP(A15,Formelhilfe!$A$9:$P$44,16,FALSE)</f>
        <v>7</v>
      </c>
      <c r="W15" s="11">
        <f t="shared" si="5"/>
        <v>2128.5</v>
      </c>
    </row>
    <row r="16" spans="1:23" ht="18" customHeight="1" x14ac:dyDescent="0.4">
      <c r="A16" s="137" t="s">
        <v>95</v>
      </c>
      <c r="B16" s="100" t="str">
        <f>VLOOKUP(A16,'Wettkampf 1'!$B$10:$C$45,2,FALSE)</f>
        <v>Esterwegen II</v>
      </c>
      <c r="C16" s="9">
        <f>VLOOKUP(A16,'Wettkampf 1'!$B$10:$D$45,3,FALSE)</f>
        <v>304.8</v>
      </c>
      <c r="D16" s="9">
        <f>VLOOKUP($A16,'2'!$B$10:$D$45,3,FALSE)</f>
        <v>304.2</v>
      </c>
      <c r="E16" s="9">
        <f>VLOOKUP($A16,'3'!$B$10:$D$45,3,FALSE)</f>
        <v>304.8</v>
      </c>
      <c r="F16" s="9">
        <f>VLOOKUP($A16,'4'!$B$10:$D$45,3,FALSE)</f>
        <v>301.89999999999998</v>
      </c>
      <c r="G16" s="9">
        <f>VLOOKUP($A16,'5'!$B$10:$D$45,3,FALSE)</f>
        <v>303</v>
      </c>
      <c r="H16" s="9">
        <f>VLOOKUP($A16,'6'!$B$10:$D$45,3,FALSE)</f>
        <v>300.89999999999998</v>
      </c>
      <c r="I16" s="9">
        <f t="shared" si="0"/>
        <v>303.26666666666665</v>
      </c>
      <c r="J16" s="9">
        <f>VLOOKUP(A16,Formelhilfe!$A$9:$H$44,8,FALSE)</f>
        <v>6</v>
      </c>
      <c r="K16" s="10">
        <f t="shared" si="1"/>
        <v>1819.6</v>
      </c>
      <c r="L16" s="9">
        <f>VLOOKUP($A16,'7'!$B$10:$D$45,3,FALSE)</f>
        <v>308.2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 t="shared" si="2"/>
        <v>308.2</v>
      </c>
      <c r="S16" s="9">
        <f>VLOOKUP(A16,Formelhilfe!$A$9:$O$44,15,FALSE)</f>
        <v>1</v>
      </c>
      <c r="T16" s="10">
        <f t="shared" si="3"/>
        <v>308.2</v>
      </c>
      <c r="U16" s="10">
        <f t="shared" si="4"/>
        <v>303.97142857142853</v>
      </c>
      <c r="V16" s="9">
        <f>VLOOKUP(A16,Formelhilfe!$A$9:$P$44,16,FALSE)</f>
        <v>7</v>
      </c>
      <c r="W16" s="11">
        <f t="shared" si="5"/>
        <v>2127.7999999999997</v>
      </c>
    </row>
    <row r="17" spans="1:45" ht="18" customHeight="1" x14ac:dyDescent="0.4">
      <c r="A17" s="137" t="s">
        <v>89</v>
      </c>
      <c r="B17" s="100" t="str">
        <f>VLOOKUP(A17,'Wettkampf 1'!$B$10:$C$45,2,FALSE)</f>
        <v>Spahnharrenst. II</v>
      </c>
      <c r="C17" s="9">
        <f>VLOOKUP(A17,'Wettkampf 1'!$B$10:$D$45,3,FALSE)</f>
        <v>302.8</v>
      </c>
      <c r="D17" s="9">
        <f>VLOOKUP($A17,'2'!$B$10:$D$45,3,FALSE)</f>
        <v>305.2</v>
      </c>
      <c r="E17" s="9">
        <f>VLOOKUP($A17,'3'!$B$10:$D$45,3,FALSE)</f>
        <v>300.39999999999998</v>
      </c>
      <c r="F17" s="9">
        <f>VLOOKUP($A17,'4'!$B$10:$D$45,3,FALSE)</f>
        <v>301.8</v>
      </c>
      <c r="G17" s="9">
        <f>VLOOKUP($A17,'5'!$B$10:$D$45,3,FALSE)</f>
        <v>305.3</v>
      </c>
      <c r="H17" s="9">
        <f>VLOOKUP($A17,'6'!$B$10:$D$45,3,FALSE)</f>
        <v>307.2</v>
      </c>
      <c r="I17" s="9">
        <f t="shared" si="0"/>
        <v>303.78333333333336</v>
      </c>
      <c r="J17" s="9">
        <f>VLOOKUP(A17,Formelhilfe!$A$9:$H$44,8,FALSE)</f>
        <v>6</v>
      </c>
      <c r="K17" s="10">
        <f t="shared" si="1"/>
        <v>1822.7</v>
      </c>
      <c r="L17" s="9">
        <f>VLOOKUP($A17,'7'!$B$10:$D$45,3,FALSE)</f>
        <v>299.89999999999998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 t="shared" si="2"/>
        <v>299.89999999999998</v>
      </c>
      <c r="S17" s="9">
        <f>VLOOKUP(A17,Formelhilfe!$A$9:$O$44,15,FALSE)</f>
        <v>1</v>
      </c>
      <c r="T17" s="10">
        <f t="shared" si="3"/>
        <v>299.89999999999998</v>
      </c>
      <c r="U17" s="10">
        <f t="shared" si="4"/>
        <v>303.2285714285714</v>
      </c>
      <c r="V17" s="9">
        <f>VLOOKUP(A17,Formelhilfe!$A$9:$P$44,16,FALSE)</f>
        <v>7</v>
      </c>
      <c r="W17" s="11">
        <f t="shared" si="5"/>
        <v>2122.6</v>
      </c>
    </row>
    <row r="18" spans="1:45" ht="18" customHeight="1" x14ac:dyDescent="0.4">
      <c r="A18" s="137" t="s">
        <v>87</v>
      </c>
      <c r="B18" s="100" t="str">
        <f>VLOOKUP(A18,'Wettkampf 1'!$B$10:$C$45,2,FALSE)</f>
        <v>Spahnharrenst. II</v>
      </c>
      <c r="C18" s="9">
        <f>VLOOKUP(A18,'Wettkampf 1'!$B$10:$D$45,3,FALSE)</f>
        <v>304.3</v>
      </c>
      <c r="D18" s="9">
        <f>VLOOKUP($A18,'2'!$B$10:$D$45,3,FALSE)</f>
        <v>300.60000000000002</v>
      </c>
      <c r="E18" s="9">
        <f>VLOOKUP($A18,'3'!$B$10:$D$45,3,FALSE)</f>
        <v>301.5</v>
      </c>
      <c r="F18" s="9">
        <f>VLOOKUP($A18,'4'!$B$10:$D$45,3,FALSE)</f>
        <v>300</v>
      </c>
      <c r="G18" s="9">
        <f>VLOOKUP($A18,'5'!$B$10:$D$45,3,FALSE)</f>
        <v>305.2</v>
      </c>
      <c r="H18" s="9">
        <f>VLOOKUP($A18,'6'!$B$10:$D$45,3,FALSE)</f>
        <v>308.89999999999998</v>
      </c>
      <c r="I18" s="9">
        <f t="shared" si="0"/>
        <v>303.41666666666669</v>
      </c>
      <c r="J18" s="9">
        <f>VLOOKUP(A18,Formelhilfe!$A$9:$H$44,8,FALSE)</f>
        <v>6</v>
      </c>
      <c r="K18" s="10">
        <f t="shared" si="1"/>
        <v>1820.5</v>
      </c>
      <c r="L18" s="9">
        <f>VLOOKUP($A18,'7'!$B$10:$D$45,3,FALSE)</f>
        <v>297.39999999999998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 t="shared" si="2"/>
        <v>297.39999999999998</v>
      </c>
      <c r="S18" s="9">
        <f>VLOOKUP(A18,Formelhilfe!$A$9:$O$44,15,FALSE)</f>
        <v>1</v>
      </c>
      <c r="T18" s="10">
        <f t="shared" si="3"/>
        <v>297.39999999999998</v>
      </c>
      <c r="U18" s="10">
        <f t="shared" si="4"/>
        <v>302.55714285714288</v>
      </c>
      <c r="V18" s="9">
        <f>VLOOKUP(A18,Formelhilfe!$A$9:$P$44,16,FALSE)</f>
        <v>7</v>
      </c>
      <c r="W18" s="11">
        <f t="shared" si="5"/>
        <v>2117.9</v>
      </c>
    </row>
    <row r="19" spans="1:45" ht="18" customHeight="1" x14ac:dyDescent="0.4">
      <c r="A19" s="137" t="s">
        <v>102</v>
      </c>
      <c r="B19" s="100" t="str">
        <f>VLOOKUP(A19,'Wettkampf 1'!$B$10:$C$45,2,FALSE)</f>
        <v>Börgerwald II</v>
      </c>
      <c r="C19" s="9">
        <f>VLOOKUP(A19,'Wettkampf 1'!$B$10:$D$45,3,FALSE)</f>
        <v>298.8</v>
      </c>
      <c r="D19" s="9">
        <f>VLOOKUP($A19,'2'!$B$10:$D$45,3,FALSE)</f>
        <v>297.8</v>
      </c>
      <c r="E19" s="9">
        <f>VLOOKUP($A19,'3'!$B$10:$D$45,3,FALSE)</f>
        <v>305.60000000000002</v>
      </c>
      <c r="F19" s="9">
        <f>VLOOKUP($A19,'4'!$B$10:$D$45,3,FALSE)</f>
        <v>301.8</v>
      </c>
      <c r="G19" s="9">
        <f>VLOOKUP($A19,'5'!$B$10:$D$45,3,FALSE)</f>
        <v>299.2</v>
      </c>
      <c r="H19" s="9">
        <f>VLOOKUP($A19,'6'!$B$10:$D$45,3,FALSE)</f>
        <v>303</v>
      </c>
      <c r="I19" s="9">
        <f t="shared" si="0"/>
        <v>301.03333333333336</v>
      </c>
      <c r="J19" s="9">
        <f>VLOOKUP(A19,Formelhilfe!$A$9:$H$44,8,FALSE)</f>
        <v>6</v>
      </c>
      <c r="K19" s="10">
        <f t="shared" si="1"/>
        <v>1806.2</v>
      </c>
      <c r="L19" s="9">
        <f>VLOOKUP($A19,'7'!$B$10:$D$45,3,FALSE)</f>
        <v>298.8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 t="shared" si="2"/>
        <v>298.8</v>
      </c>
      <c r="S19" s="9">
        <f>VLOOKUP(A19,Formelhilfe!$A$9:$O$44,15,FALSE)</f>
        <v>1</v>
      </c>
      <c r="T19" s="10">
        <f t="shared" si="3"/>
        <v>298.8</v>
      </c>
      <c r="U19" s="10">
        <f t="shared" si="4"/>
        <v>300.71428571428572</v>
      </c>
      <c r="V19" s="9">
        <f>VLOOKUP(A19,Formelhilfe!$A$9:$P$44,16,FALSE)</f>
        <v>7</v>
      </c>
      <c r="W19" s="11">
        <f t="shared" si="5"/>
        <v>2105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100</v>
      </c>
      <c r="B20" s="100" t="str">
        <f>VLOOKUP(A20,'Wettkampf 1'!$B$10:$C$45,2,FALSE)</f>
        <v>Börgerwald II</v>
      </c>
      <c r="C20" s="9">
        <f>VLOOKUP(A20,'Wettkampf 1'!$B$10:$D$45,3,FALSE)</f>
        <v>297.8</v>
      </c>
      <c r="D20" s="9">
        <f>VLOOKUP($A20,'2'!$B$10:$D$45,3,FALSE)</f>
        <v>297.39999999999998</v>
      </c>
      <c r="E20" s="9">
        <f>VLOOKUP($A20,'3'!$B$10:$D$45,3,FALSE)</f>
        <v>307</v>
      </c>
      <c r="F20" s="9">
        <f>VLOOKUP($A20,'4'!$B$10:$D$45,3,FALSE)</f>
        <v>302.60000000000002</v>
      </c>
      <c r="G20" s="9">
        <f>VLOOKUP($A20,'5'!$B$10:$D$45,3,FALSE)</f>
        <v>293.60000000000002</v>
      </c>
      <c r="H20" s="9">
        <f>VLOOKUP($A20,'6'!$B$10:$D$45,3,FALSE)</f>
        <v>299.60000000000002</v>
      </c>
      <c r="I20" s="9">
        <f t="shared" si="0"/>
        <v>299.66666666666669</v>
      </c>
      <c r="J20" s="9">
        <f>VLOOKUP(A20,Formelhilfe!$A$9:$H$44,8,FALSE)</f>
        <v>6</v>
      </c>
      <c r="K20" s="10">
        <f t="shared" si="1"/>
        <v>1798</v>
      </c>
      <c r="L20" s="9">
        <f>VLOOKUP($A20,'7'!$B$10:$D$45,3,FALSE)</f>
        <v>298.7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 t="shared" si="2"/>
        <v>298.7</v>
      </c>
      <c r="S20" s="9">
        <f>VLOOKUP(A20,Formelhilfe!$A$9:$O$44,15,FALSE)</f>
        <v>1</v>
      </c>
      <c r="T20" s="10">
        <f t="shared" si="3"/>
        <v>298.7</v>
      </c>
      <c r="U20" s="10">
        <f t="shared" si="4"/>
        <v>299.52857142857141</v>
      </c>
      <c r="V20" s="9">
        <f>VLOOKUP(A20,Formelhilfe!$A$9:$P$44,16,FALSE)</f>
        <v>7</v>
      </c>
      <c r="W20" s="11">
        <f t="shared" si="5"/>
        <v>2096.6999999999998</v>
      </c>
    </row>
    <row r="21" spans="1:45" ht="18" customHeight="1" x14ac:dyDescent="0.4">
      <c r="A21" s="137" t="s">
        <v>97</v>
      </c>
      <c r="B21" s="100" t="str">
        <f>VLOOKUP(A21,'Wettkampf 1'!$B$10:$C$45,2,FALSE)</f>
        <v xml:space="preserve">Breddenberg-Heid. </v>
      </c>
      <c r="C21" s="9">
        <f>VLOOKUP(A21,'Wettkampf 1'!$B$10:$D$45,3,FALSE)</f>
        <v>303.39999999999998</v>
      </c>
      <c r="D21" s="9">
        <f>VLOOKUP($A21,'2'!$B$10:$D$45,3,FALSE)</f>
        <v>298.3</v>
      </c>
      <c r="E21" s="9">
        <f>VLOOKUP($A21,'3'!$B$10:$D$45,3,FALSE)</f>
        <v>299.2</v>
      </c>
      <c r="F21" s="9">
        <f>VLOOKUP($A21,'4'!$B$10:$D$45,3,FALSE)</f>
        <v>297.39999999999998</v>
      </c>
      <c r="G21" s="9">
        <f>VLOOKUP($A21,'5'!$B$10:$D$45,3,FALSE)</f>
        <v>297.39999999999998</v>
      </c>
      <c r="H21" s="9">
        <f>VLOOKUP($A21,'6'!$B$10:$D$45,3,FALSE)</f>
        <v>301.7</v>
      </c>
      <c r="I21" s="9">
        <f t="shared" si="0"/>
        <v>299.56666666666672</v>
      </c>
      <c r="J21" s="9">
        <f>VLOOKUP(A21,Formelhilfe!$A$9:$H$44,8,FALSE)</f>
        <v>6</v>
      </c>
      <c r="K21" s="10">
        <f t="shared" si="1"/>
        <v>1797.4000000000003</v>
      </c>
      <c r="L21" s="9">
        <f>VLOOKUP($A21,'7'!$B$10:$D$45,3,FALSE)</f>
        <v>297.7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 t="shared" si="2"/>
        <v>297.7</v>
      </c>
      <c r="S21" s="9">
        <f>VLOOKUP(A21,Formelhilfe!$A$9:$O$44,15,FALSE)</f>
        <v>1</v>
      </c>
      <c r="T21" s="10">
        <f t="shared" si="3"/>
        <v>297.7</v>
      </c>
      <c r="U21" s="10">
        <f t="shared" si="4"/>
        <v>299.30000000000007</v>
      </c>
      <c r="V21" s="9">
        <f>VLOOKUP(A21,Formelhilfe!$A$9:$P$44,16,FALSE)</f>
        <v>7</v>
      </c>
      <c r="W21" s="11">
        <f t="shared" si="5"/>
        <v>2095.1000000000004</v>
      </c>
    </row>
    <row r="22" spans="1:45" ht="18" customHeight="1" x14ac:dyDescent="0.4">
      <c r="A22" s="137" t="s">
        <v>103</v>
      </c>
      <c r="B22" s="100" t="str">
        <f>VLOOKUP(A22,'Wettkampf 1'!$B$10:$C$45,2,FALSE)</f>
        <v>Neubörger</v>
      </c>
      <c r="C22" s="9">
        <f>VLOOKUP(A22,'Wettkampf 1'!$B$10:$D$45,3,FALSE)</f>
        <v>299.3</v>
      </c>
      <c r="D22" s="9">
        <f>VLOOKUP($A22,'2'!$B$10:$D$45,3,FALSE)</f>
        <v>299.2</v>
      </c>
      <c r="E22" s="9">
        <f>VLOOKUP($A22,'3'!$B$10:$D$45,3,FALSE)</f>
        <v>296.3</v>
      </c>
      <c r="F22" s="9">
        <f>VLOOKUP($A22,'4'!$B$10:$D$45,3,FALSE)</f>
        <v>304.10000000000002</v>
      </c>
      <c r="G22" s="9">
        <f>VLOOKUP($A22,'5'!$B$10:$D$45,3,FALSE)</f>
        <v>290.7</v>
      </c>
      <c r="H22" s="9">
        <f>VLOOKUP($A22,'6'!$B$10:$D$45,3,FALSE)</f>
        <v>304.10000000000002</v>
      </c>
      <c r="I22" s="9">
        <f t="shared" si="0"/>
        <v>298.95000000000005</v>
      </c>
      <c r="J22" s="9">
        <f>VLOOKUP(A22,Formelhilfe!$A$9:$H$44,8,FALSE)</f>
        <v>6</v>
      </c>
      <c r="K22" s="10">
        <f t="shared" si="1"/>
        <v>1793.7000000000003</v>
      </c>
      <c r="L22" s="9">
        <f>VLOOKUP($A22,'7'!$B$10:$D$45,3,FALSE)</f>
        <v>299.5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 t="shared" si="2"/>
        <v>299.5</v>
      </c>
      <c r="S22" s="9">
        <f>VLOOKUP(A22,Formelhilfe!$A$9:$O$44,15,FALSE)</f>
        <v>1</v>
      </c>
      <c r="T22" s="10">
        <f t="shared" si="3"/>
        <v>299.5</v>
      </c>
      <c r="U22" s="10">
        <f t="shared" si="4"/>
        <v>299.02857142857147</v>
      </c>
      <c r="V22" s="9">
        <f>VLOOKUP(A22,Formelhilfe!$A$9:$P$44,16,FALSE)</f>
        <v>7</v>
      </c>
      <c r="W22" s="11">
        <f t="shared" si="5"/>
        <v>2093.2000000000003</v>
      </c>
    </row>
    <row r="23" spans="1:45" ht="18" customHeight="1" x14ac:dyDescent="0.4">
      <c r="A23" s="137" t="s">
        <v>91</v>
      </c>
      <c r="B23" s="100" t="str">
        <f>VLOOKUP(A23,'Wettkampf 1'!$B$10:$C$45,2,FALSE)</f>
        <v>Neubörger</v>
      </c>
      <c r="C23" s="9">
        <f>VLOOKUP(A23,'Wettkampf 1'!$B$10:$D$45,3,FALSE)</f>
        <v>295.7</v>
      </c>
      <c r="D23" s="9">
        <f>VLOOKUP($A23,'2'!$B$10:$D$45,3,FALSE)</f>
        <v>290.89999999999998</v>
      </c>
      <c r="E23" s="9">
        <f>VLOOKUP($A23,'3'!$B$10:$D$45,3,FALSE)</f>
        <v>298.3</v>
      </c>
      <c r="F23" s="9">
        <f>VLOOKUP($A23,'4'!$B$10:$D$45,3,FALSE)</f>
        <v>295.7</v>
      </c>
      <c r="G23" s="9">
        <f>VLOOKUP($A23,'5'!$B$10:$D$45,3,FALSE)</f>
        <v>291.8</v>
      </c>
      <c r="H23" s="9">
        <f>VLOOKUP($A23,'6'!$B$10:$D$45,3,FALSE)</f>
        <v>303.39999999999998</v>
      </c>
      <c r="I23" s="9">
        <f t="shared" si="0"/>
        <v>295.96666666666664</v>
      </c>
      <c r="J23" s="9">
        <f>VLOOKUP(A23,Formelhilfe!$A$9:$H$44,8,FALSE)</f>
        <v>6</v>
      </c>
      <c r="K23" s="10">
        <f t="shared" si="1"/>
        <v>1775.7999999999997</v>
      </c>
      <c r="L23" s="9">
        <f>VLOOKUP($A23,'7'!$B$10:$D$45,3,FALSE)</f>
        <v>295.60000000000002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 t="shared" si="2"/>
        <v>295.60000000000002</v>
      </c>
      <c r="S23" s="9">
        <f>VLOOKUP(A23,Formelhilfe!$A$9:$O$44,15,FALSE)</f>
        <v>1</v>
      </c>
      <c r="T23" s="10">
        <f t="shared" si="3"/>
        <v>295.60000000000002</v>
      </c>
      <c r="U23" s="10">
        <f t="shared" si="4"/>
        <v>295.91428571428565</v>
      </c>
      <c r="V23" s="9">
        <f>VLOOKUP(A23,Formelhilfe!$A$9:$P$44,16,FALSE)</f>
        <v>7</v>
      </c>
      <c r="W23" s="11">
        <f t="shared" si="5"/>
        <v>2071.3999999999996</v>
      </c>
    </row>
    <row r="24" spans="1:45" ht="18" customHeight="1" x14ac:dyDescent="0.4">
      <c r="A24" s="137" t="s">
        <v>99</v>
      </c>
      <c r="B24" s="100" t="str">
        <f>VLOOKUP(A24,'Wettkampf 1'!$B$10:$C$45,2,FALSE)</f>
        <v xml:space="preserve">Breddenberg-Heid. </v>
      </c>
      <c r="C24" s="9">
        <f>VLOOKUP(A24,'Wettkampf 1'!$B$10:$D$45,3,FALSE)</f>
        <v>300.5</v>
      </c>
      <c r="D24" s="9">
        <f>VLOOKUP($A24,'2'!$B$10:$D$45,3,FALSE)</f>
        <v>295.89999999999998</v>
      </c>
      <c r="E24" s="9">
        <f>VLOOKUP($A24,'3'!$B$10:$D$45,3,FALSE)</f>
        <v>291.2</v>
      </c>
      <c r="F24" s="9">
        <f>VLOOKUP($A24,'4'!$B$10:$D$45,3,FALSE)</f>
        <v>303.7</v>
      </c>
      <c r="G24" s="9">
        <f>VLOOKUP($A24,'5'!$B$10:$D$45,3,FALSE)</f>
        <v>294.89999999999998</v>
      </c>
      <c r="H24" s="9">
        <f>VLOOKUP($A24,'6'!$B$10:$D$45,3,FALSE)</f>
        <v>290.89999999999998</v>
      </c>
      <c r="I24" s="9">
        <f t="shared" si="0"/>
        <v>296.18333333333334</v>
      </c>
      <c r="J24" s="9">
        <f>VLOOKUP(A24,Formelhilfe!$A$9:$H$44,8,FALSE)</f>
        <v>6</v>
      </c>
      <c r="K24" s="10">
        <f t="shared" si="1"/>
        <v>1777.1</v>
      </c>
      <c r="L24" s="9">
        <f>VLOOKUP($A24,'7'!$B$10:$D$45,3,FALSE)</f>
        <v>293.8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 t="shared" si="2"/>
        <v>293.8</v>
      </c>
      <c r="S24" s="9">
        <f>VLOOKUP(A24,Formelhilfe!$A$9:$O$44,15,FALSE)</f>
        <v>1</v>
      </c>
      <c r="T24" s="10">
        <f t="shared" si="3"/>
        <v>293.8</v>
      </c>
      <c r="U24" s="10">
        <f t="shared" si="4"/>
        <v>295.84285714285716</v>
      </c>
      <c r="V24" s="9">
        <f>VLOOKUP(A24,Formelhilfe!$A$9:$P$44,16,FALSE)</f>
        <v>7</v>
      </c>
      <c r="W24" s="11">
        <f t="shared" si="5"/>
        <v>2070.9</v>
      </c>
    </row>
    <row r="25" spans="1:45" ht="18" customHeight="1" x14ac:dyDescent="0.4">
      <c r="A25" s="137" t="s">
        <v>98</v>
      </c>
      <c r="B25" s="100" t="str">
        <f>VLOOKUP(A25,'Wettkampf 1'!$B$10:$C$45,2,FALSE)</f>
        <v xml:space="preserve">Breddenberg-Heid. </v>
      </c>
      <c r="C25" s="9">
        <f>VLOOKUP(A25,'Wettkampf 1'!$B$10:$D$45,3,FALSE)</f>
        <v>275.5</v>
      </c>
      <c r="D25" s="9">
        <f>VLOOKUP($A25,'2'!$B$10:$D$45,3,FALSE)</f>
        <v>296.8</v>
      </c>
      <c r="E25" s="9">
        <f>VLOOKUP($A25,'3'!$B$10:$D$45,3,FALSE)</f>
        <v>294.60000000000002</v>
      </c>
      <c r="F25" s="9">
        <f>VLOOKUP($A25,'4'!$B$10:$D$45,3,FALSE)</f>
        <v>296.3</v>
      </c>
      <c r="G25" s="9">
        <f>VLOOKUP($A25,'5'!$B$10:$D$45,3,FALSE)</f>
        <v>298.60000000000002</v>
      </c>
      <c r="H25" s="9">
        <f>VLOOKUP($A25,'6'!$B$10:$D$45,3,FALSE)</f>
        <v>295.89999999999998</v>
      </c>
      <c r="I25" s="9">
        <f t="shared" si="0"/>
        <v>292.95000000000005</v>
      </c>
      <c r="J25" s="9">
        <f>VLOOKUP(A25,Formelhilfe!$A$9:$H$44,8,FALSE)</f>
        <v>6</v>
      </c>
      <c r="K25" s="10">
        <f t="shared" si="1"/>
        <v>1757.7000000000003</v>
      </c>
      <c r="L25" s="9">
        <f>VLOOKUP($A25,'7'!$B$10:$D$45,3,FALSE)</f>
        <v>294.3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 t="shared" si="2"/>
        <v>294.3</v>
      </c>
      <c r="S25" s="9">
        <f>VLOOKUP(A25,Formelhilfe!$A$9:$O$44,15,FALSE)</f>
        <v>1</v>
      </c>
      <c r="T25" s="10">
        <f t="shared" si="3"/>
        <v>294.3</v>
      </c>
      <c r="U25" s="10">
        <f t="shared" si="4"/>
        <v>293.14285714285722</v>
      </c>
      <c r="V25" s="9">
        <f>VLOOKUP(A25,Formelhilfe!$A$9:$P$44,16,FALSE)</f>
        <v>7</v>
      </c>
      <c r="W25" s="11">
        <f t="shared" si="5"/>
        <v>2052.0000000000005</v>
      </c>
    </row>
    <row r="26" spans="1:45" ht="18" customHeight="1" x14ac:dyDescent="0.4">
      <c r="A26" s="137" t="s">
        <v>84</v>
      </c>
      <c r="B26" s="100" t="str">
        <f>VLOOKUP(A26,'Wettkampf 1'!$B$10:$C$45,2,FALSE)</f>
        <v>Spahnharrenst. I</v>
      </c>
      <c r="C26" s="9">
        <f>VLOOKUP(A26,'Wettkampf 1'!$B$10:$D$45,3,FALSE)</f>
        <v>302.89999999999998</v>
      </c>
      <c r="D26" s="9">
        <f>VLOOKUP($A26,'2'!$B$10:$D$45,3,FALSE)</f>
        <v>303.10000000000002</v>
      </c>
      <c r="E26" s="9">
        <f>VLOOKUP($A26,'3'!$B$10:$D$45,3,FALSE)</f>
        <v>0</v>
      </c>
      <c r="F26" s="9">
        <f>VLOOKUP($A26,'4'!$B$10:$D$45,3,FALSE)</f>
        <v>306.3</v>
      </c>
      <c r="G26" s="9">
        <f>VLOOKUP($A26,'5'!$B$10:$D$45,3,FALSE)</f>
        <v>300.89999999999998</v>
      </c>
      <c r="H26" s="9">
        <f>VLOOKUP($A26,'6'!$B$10:$D$45,3,FALSE)</f>
        <v>305.60000000000002</v>
      </c>
      <c r="I26" s="9">
        <f t="shared" si="0"/>
        <v>303.75999999999993</v>
      </c>
      <c r="J26" s="9">
        <f>VLOOKUP(A26,Formelhilfe!$A$9:$H$44,8,FALSE)</f>
        <v>5</v>
      </c>
      <c r="K26" s="10">
        <f t="shared" si="1"/>
        <v>1518.7999999999997</v>
      </c>
      <c r="L26" s="9">
        <f>VLOOKUP($A26,'7'!$B$10:$D$45,3,FALSE)</f>
        <v>305.10000000000002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 t="shared" si="2"/>
        <v>305.10000000000002</v>
      </c>
      <c r="S26" s="9">
        <f>VLOOKUP(A26,Formelhilfe!$A$9:$O$44,15,FALSE)</f>
        <v>1</v>
      </c>
      <c r="T26" s="10">
        <f t="shared" si="3"/>
        <v>305.10000000000002</v>
      </c>
      <c r="U26" s="10">
        <f t="shared" si="4"/>
        <v>303.98333333333329</v>
      </c>
      <c r="V26" s="9">
        <f>VLOOKUP(A26,Formelhilfe!$A$9:$P$44,16,FALSE)</f>
        <v>6</v>
      </c>
      <c r="W26" s="11">
        <f t="shared" si="5"/>
        <v>1823.8999999999996</v>
      </c>
    </row>
    <row r="27" spans="1:45" ht="18" customHeight="1" x14ac:dyDescent="0.4">
      <c r="A27" s="137" t="s">
        <v>107</v>
      </c>
      <c r="B27" s="100" t="str">
        <f>VLOOKUP(A27,'Wettkampf 1'!$B$10:$C$45,2,FALSE)</f>
        <v>Neubörger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289.3</v>
      </c>
      <c r="I27" s="9">
        <f t="shared" si="0"/>
        <v>289.3</v>
      </c>
      <c r="J27" s="9">
        <f>VLOOKUP(A27,Formelhilfe!$A$9:$H$44,8,FALSE)</f>
        <v>1</v>
      </c>
      <c r="K27" s="10">
        <f t="shared" si="1"/>
        <v>289.3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 t="shared" si="2"/>
        <v>#DIV/0!</v>
      </c>
      <c r="S27" s="9">
        <f>VLOOKUP(A27,Formelhilfe!$A$9:$O$44,15,FALSE)</f>
        <v>0</v>
      </c>
      <c r="T27" s="10">
        <f t="shared" si="3"/>
        <v>0</v>
      </c>
      <c r="U27" s="10">
        <f t="shared" si="4"/>
        <v>289.3</v>
      </c>
      <c r="V27" s="9">
        <f>VLOOKUP(A27,Formelhilfe!$A$9:$P$44,16,FALSE)</f>
        <v>1</v>
      </c>
      <c r="W27" s="11">
        <f t="shared" si="5"/>
        <v>289.3</v>
      </c>
    </row>
    <row r="28" spans="1:45" ht="21" x14ac:dyDescent="0.4">
      <c r="A28" s="137" t="s">
        <v>116</v>
      </c>
      <c r="B28" s="100" t="str">
        <f>VLOOKUP(A28,'Wettkampf 1'!$B$10:$C$45,2,FALSE)</f>
        <v>Neubörger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 t="shared" si="0"/>
        <v>#DIV/0!</v>
      </c>
      <c r="J28" s="9">
        <f>VLOOKUP(A28,Formelhilfe!$A$9:$H$44,8,FALSE)</f>
        <v>0</v>
      </c>
      <c r="K28" s="10">
        <f t="shared" si="1"/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 t="shared" si="2"/>
        <v>#DIV/0!</v>
      </c>
      <c r="S28" s="9">
        <f>VLOOKUP(A28,Formelhilfe!$A$9:$O$44,15,FALSE)</f>
        <v>0</v>
      </c>
      <c r="T28" s="10">
        <f t="shared" si="3"/>
        <v>0</v>
      </c>
      <c r="U28" s="10" t="e">
        <f t="shared" si="4"/>
        <v>#DIV/0!</v>
      </c>
      <c r="V28" s="9">
        <f>VLOOKUP(A28,Formelhilfe!$A$9:$P$44,16,FALSE)</f>
        <v>0</v>
      </c>
      <c r="W28" s="11">
        <f t="shared" si="5"/>
        <v>0</v>
      </c>
    </row>
    <row r="29" spans="1:45" ht="21" x14ac:dyDescent="0.4">
      <c r="A29" s="137" t="s">
        <v>115</v>
      </c>
      <c r="B29" s="100" t="str">
        <f>VLOOKUP(A29,'Wettkampf 1'!$B$10:$C$45,2,FALSE)</f>
        <v>Spahnharrenst.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 t="shared" si="0"/>
        <v>#DIV/0!</v>
      </c>
      <c r="J29" s="9">
        <f>VLOOKUP(A29,Formelhilfe!$A$9:$H$44,8,FALSE)</f>
        <v>0</v>
      </c>
      <c r="K29" s="10">
        <f t="shared" si="1"/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 t="shared" si="2"/>
        <v>#DIV/0!</v>
      </c>
      <c r="S29" s="9">
        <f>VLOOKUP(A29,Formelhilfe!$A$9:$O$44,15,FALSE)</f>
        <v>0</v>
      </c>
      <c r="T29" s="10">
        <f t="shared" si="3"/>
        <v>0</v>
      </c>
      <c r="U29" s="10" t="e">
        <f t="shared" si="4"/>
        <v>#DIV/0!</v>
      </c>
      <c r="V29" s="9">
        <f>VLOOKUP(A29,Formelhilfe!$A$9:$P$44,16,FALSE)</f>
        <v>0</v>
      </c>
      <c r="W29" s="11">
        <f t="shared" si="5"/>
        <v>0</v>
      </c>
    </row>
    <row r="30" spans="1:45" ht="21" x14ac:dyDescent="0.4">
      <c r="A30" s="137" t="s">
        <v>114</v>
      </c>
      <c r="B30" s="100" t="str">
        <f>VLOOKUP(A30,'Wettkampf 1'!$B$10:$C$45,2,FALSE)</f>
        <v>Spahnharrenst.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 t="shared" si="0"/>
        <v>#DIV/0!</v>
      </c>
      <c r="J30" s="9">
        <f>VLOOKUP(A30,Formelhilfe!$A$9:$H$44,8,FALSE)</f>
        <v>0</v>
      </c>
      <c r="K30" s="10">
        <f t="shared" si="1"/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 t="shared" si="2"/>
        <v>#DIV/0!</v>
      </c>
      <c r="S30" s="9">
        <f>VLOOKUP(A30,Formelhilfe!$A$9:$O$44,15,FALSE)</f>
        <v>0</v>
      </c>
      <c r="T30" s="10">
        <f t="shared" si="3"/>
        <v>0</v>
      </c>
      <c r="U30" s="10" t="e">
        <f t="shared" si="4"/>
        <v>#DIV/0!</v>
      </c>
      <c r="V30" s="9">
        <f>VLOOKUP(A30,Formelhilfe!$A$9:$P$44,16,FALSE)</f>
        <v>0</v>
      </c>
      <c r="W30" s="11">
        <f t="shared" si="5"/>
        <v>0</v>
      </c>
    </row>
    <row r="31" spans="1:45" ht="21" x14ac:dyDescent="0.4">
      <c r="A31" s="137" t="s">
        <v>113</v>
      </c>
      <c r="B31" s="100" t="str">
        <f>VLOOKUP(A31,'Wettkampf 1'!$B$10:$C$45,2,FALSE)</f>
        <v>Esterwegen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 t="shared" si="0"/>
        <v>#DIV/0!</v>
      </c>
      <c r="J31" s="9">
        <f>VLOOKUP(A31,Formelhilfe!$A$9:$H$44,8,FALSE)</f>
        <v>0</v>
      </c>
      <c r="K31" s="10">
        <f t="shared" si="1"/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 t="shared" si="2"/>
        <v>#DIV/0!</v>
      </c>
      <c r="S31" s="9">
        <f>VLOOKUP(A31,Formelhilfe!$A$9:$O$44,15,FALSE)</f>
        <v>0</v>
      </c>
      <c r="T31" s="10">
        <f t="shared" si="3"/>
        <v>0</v>
      </c>
      <c r="U31" s="10" t="e">
        <f t="shared" si="4"/>
        <v>#DIV/0!</v>
      </c>
      <c r="V31" s="9">
        <f>VLOOKUP(A31,Formelhilfe!$A$9:$P$44,16,FALSE)</f>
        <v>0</v>
      </c>
      <c r="W31" s="11">
        <f t="shared" si="5"/>
        <v>0</v>
      </c>
    </row>
    <row r="32" spans="1:45" ht="21" x14ac:dyDescent="0.4">
      <c r="A32" s="137" t="s">
        <v>112</v>
      </c>
      <c r="B32" s="100" t="str">
        <f>VLOOKUP(A32,'Wettkampf 1'!$B$10:$C$45,2,FALSE)</f>
        <v>Esterwegen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 t="shared" si="0"/>
        <v>#DIV/0!</v>
      </c>
      <c r="J32" s="9">
        <f>VLOOKUP(A32,Formelhilfe!$A$9:$H$44,8,FALSE)</f>
        <v>0</v>
      </c>
      <c r="K32" s="10">
        <f t="shared" si="1"/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 t="shared" si="2"/>
        <v>#DIV/0!</v>
      </c>
      <c r="S32" s="9">
        <f>VLOOKUP(A32,Formelhilfe!$A$9:$O$44,15,FALSE)</f>
        <v>0</v>
      </c>
      <c r="T32" s="10">
        <f t="shared" si="3"/>
        <v>0</v>
      </c>
      <c r="U32" s="10" t="e">
        <f t="shared" si="4"/>
        <v>#DIV/0!</v>
      </c>
      <c r="V32" s="9">
        <f>VLOOKUP(A32,Formelhilfe!$A$9:$P$44,16,FALSE)</f>
        <v>0</v>
      </c>
      <c r="W32" s="11">
        <f t="shared" si="5"/>
        <v>0</v>
      </c>
    </row>
    <row r="33" spans="1:23" ht="21" x14ac:dyDescent="0.4">
      <c r="A33" s="137" t="s">
        <v>111</v>
      </c>
      <c r="B33" s="100" t="str">
        <f>VLOOKUP(A33,'Wettkampf 1'!$B$10:$C$45,2,FALSE)</f>
        <v>Börgerwald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 t="shared" si="0"/>
        <v>#DIV/0!</v>
      </c>
      <c r="J33" s="9">
        <f>VLOOKUP(A33,Formelhilfe!$A$9:$H$44,8,FALSE)</f>
        <v>0</v>
      </c>
      <c r="K33" s="10">
        <f t="shared" si="1"/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 t="shared" si="2"/>
        <v>#DIV/0!</v>
      </c>
      <c r="S33" s="9">
        <f>VLOOKUP(A33,Formelhilfe!$A$9:$O$44,15,FALSE)</f>
        <v>0</v>
      </c>
      <c r="T33" s="10">
        <f t="shared" si="3"/>
        <v>0</v>
      </c>
      <c r="U33" s="10" t="e">
        <f t="shared" si="4"/>
        <v>#DIV/0!</v>
      </c>
      <c r="V33" s="9">
        <f>VLOOKUP(A33,Formelhilfe!$A$9:$P$44,16,FALSE)</f>
        <v>0</v>
      </c>
      <c r="W33" s="11">
        <f t="shared" si="5"/>
        <v>0</v>
      </c>
    </row>
    <row r="34" spans="1:23" ht="21" x14ac:dyDescent="0.4">
      <c r="A34" s="137" t="s">
        <v>110</v>
      </c>
      <c r="B34" s="100" t="str">
        <f>VLOOKUP(A34,'Wettkampf 1'!$B$10:$C$45,2,FALSE)</f>
        <v>Börgerwald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 t="shared" si="0"/>
        <v>#DIV/0!</v>
      </c>
      <c r="J34" s="9">
        <f>VLOOKUP(A34,Formelhilfe!$A$9:$H$44,8,FALSE)</f>
        <v>0</v>
      </c>
      <c r="K34" s="10">
        <f t="shared" si="1"/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 t="shared" si="2"/>
        <v>#DIV/0!</v>
      </c>
      <c r="S34" s="9">
        <f>VLOOKUP(A34,Formelhilfe!$A$9:$O$44,15,FALSE)</f>
        <v>0</v>
      </c>
      <c r="T34" s="10">
        <f t="shared" si="3"/>
        <v>0</v>
      </c>
      <c r="U34" s="10" t="e">
        <f t="shared" si="4"/>
        <v>#DIV/0!</v>
      </c>
      <c r="V34" s="9">
        <f>VLOOKUP(A34,Formelhilfe!$A$9:$P$44,16,FALSE)</f>
        <v>0</v>
      </c>
      <c r="W34" s="11">
        <f t="shared" si="5"/>
        <v>0</v>
      </c>
    </row>
    <row r="35" spans="1:23" ht="21" x14ac:dyDescent="0.4">
      <c r="A35" s="137" t="s">
        <v>109</v>
      </c>
      <c r="B35" s="100" t="str">
        <f>VLOOKUP(A35,'Wettkampf 1'!$B$10:$C$45,2,FALSE)</f>
        <v>Spahnharrenst.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 t="shared" si="0"/>
        <v>#DIV/0!</v>
      </c>
      <c r="J35" s="9">
        <f>VLOOKUP(A35,Formelhilfe!$A$9:$H$44,8,FALSE)</f>
        <v>0</v>
      </c>
      <c r="K35" s="10">
        <f t="shared" si="1"/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 t="shared" si="2"/>
        <v>#DIV/0!</v>
      </c>
      <c r="S35" s="9">
        <f>VLOOKUP(A35,Formelhilfe!$A$9:$O$44,15,FALSE)</f>
        <v>0</v>
      </c>
      <c r="T35" s="10">
        <f t="shared" si="3"/>
        <v>0</v>
      </c>
      <c r="U35" s="10" t="e">
        <f t="shared" si="4"/>
        <v>#DIV/0!</v>
      </c>
      <c r="V35" s="9">
        <f>VLOOKUP(A35,Formelhilfe!$A$9:$P$44,16,FALSE)</f>
        <v>0</v>
      </c>
      <c r="W35" s="11">
        <f t="shared" si="5"/>
        <v>0</v>
      </c>
    </row>
    <row r="36" spans="1:23" ht="21" x14ac:dyDescent="0.4">
      <c r="A36" s="137" t="s">
        <v>54</v>
      </c>
      <c r="B36" s="100" t="str">
        <f>VLOOKUP(A36,'Wettkampf 1'!$B$10:$C$45,2,FALSE)</f>
        <v>Spahnharrenst.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 t="shared" si="0"/>
        <v>#DIV/0!</v>
      </c>
      <c r="J36" s="9">
        <f>VLOOKUP(A36,Formelhilfe!$A$9:$H$44,8,FALSE)</f>
        <v>0</v>
      </c>
      <c r="K36" s="10">
        <f t="shared" si="1"/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 t="shared" si="2"/>
        <v>#DIV/0!</v>
      </c>
      <c r="S36" s="9">
        <f>VLOOKUP(A36,Formelhilfe!$A$9:$O$44,15,FALSE)</f>
        <v>0</v>
      </c>
      <c r="T36" s="10">
        <f t="shared" si="3"/>
        <v>0</v>
      </c>
      <c r="U36" s="10" t="e">
        <f t="shared" si="4"/>
        <v>#DIV/0!</v>
      </c>
      <c r="V36" s="9">
        <f>VLOOKUP(A36,Formelhilfe!$A$9:$P$44,16,FALSE)</f>
        <v>0</v>
      </c>
      <c r="W36" s="11">
        <f t="shared" si="5"/>
        <v>0</v>
      </c>
    </row>
    <row r="37" spans="1:23" ht="21" x14ac:dyDescent="0.4">
      <c r="A37" s="137" t="s">
        <v>55</v>
      </c>
      <c r="B37" s="100" t="str">
        <f>VLOOKUP(A37,'Wettkampf 1'!$B$10:$C$45,2,FALSE)</f>
        <v xml:space="preserve">Breddenberg-Heid. 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 t="shared" si="0"/>
        <v>#DIV/0!</v>
      </c>
      <c r="J37" s="9">
        <f>VLOOKUP(A37,Formelhilfe!$A$9:$H$44,8,FALSE)</f>
        <v>0</v>
      </c>
      <c r="K37" s="10">
        <f t="shared" si="1"/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 t="shared" si="2"/>
        <v>#DIV/0!</v>
      </c>
      <c r="S37" s="9">
        <f>VLOOKUP(A37,Formelhilfe!$A$9:$O$44,15,FALSE)</f>
        <v>0</v>
      </c>
      <c r="T37" s="10">
        <f t="shared" si="3"/>
        <v>0</v>
      </c>
      <c r="U37" s="10" t="e">
        <f t="shared" si="4"/>
        <v>#DIV/0!</v>
      </c>
      <c r="V37" s="9">
        <f>VLOOKUP(A37,Formelhilfe!$A$9:$P$44,16,FALSE)</f>
        <v>0</v>
      </c>
      <c r="W37" s="11">
        <f t="shared" si="5"/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Spahnharrenst.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Esterwegen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Börgerwald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 xml:space="preserve">Breddenberg-Heid. 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21</v>
      </c>
    </row>
    <row r="7" spans="1:21" x14ac:dyDescent="0.3">
      <c r="A7" s="13" t="str">
        <f>'Wettkampf 1'!B7</f>
        <v>Neubörger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82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24</v>
      </c>
    </row>
    <row r="10" spans="1:21" ht="15.6" x14ac:dyDescent="0.3">
      <c r="A10" s="137" t="s">
        <v>84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6</v>
      </c>
      <c r="S10" s="13" t="s">
        <v>30</v>
      </c>
    </row>
    <row r="11" spans="1:21" ht="15.6" x14ac:dyDescent="0.3">
      <c r="A11" s="137" t="s">
        <v>85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86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93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7</v>
      </c>
    </row>
    <row r="14" spans="1:21" ht="15.6" x14ac:dyDescent="0.3">
      <c r="A14" s="137" t="s">
        <v>94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1</v>
      </c>
      <c r="P14" s="13">
        <f t="shared" si="5"/>
        <v>7</v>
      </c>
    </row>
    <row r="15" spans="1:21" ht="15.6" x14ac:dyDescent="0.3">
      <c r="A15" s="137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7" t="s">
        <v>108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7</v>
      </c>
    </row>
    <row r="17" spans="1:16" ht="15.6" x14ac:dyDescent="0.3">
      <c r="A17" s="137" t="s">
        <v>100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101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37" t="s">
        <v>102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1</v>
      </c>
      <c r="P19" s="13">
        <f t="shared" si="5"/>
        <v>7</v>
      </c>
    </row>
    <row r="20" spans="1:16" ht="15.6" x14ac:dyDescent="0.3">
      <c r="A20" s="137" t="s">
        <v>105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1</v>
      </c>
      <c r="P20" s="13">
        <f t="shared" si="5"/>
        <v>7</v>
      </c>
    </row>
    <row r="21" spans="1:16" ht="15.6" x14ac:dyDescent="0.3">
      <c r="A21" s="137" t="s">
        <v>87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7" t="s">
        <v>88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89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7" t="s">
        <v>92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37" t="s">
        <v>96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7</v>
      </c>
    </row>
    <row r="26" spans="1:16" ht="15.6" x14ac:dyDescent="0.3">
      <c r="A26" s="137" t="s">
        <v>97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1</v>
      </c>
      <c r="P26" s="13">
        <f t="shared" si="5"/>
        <v>7</v>
      </c>
    </row>
    <row r="27" spans="1:16" ht="15.6" x14ac:dyDescent="0.3">
      <c r="A27" s="137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98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99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7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37" t="s">
        <v>90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1</v>
      </c>
      <c r="P31" s="13">
        <f t="shared" si="5"/>
        <v>7</v>
      </c>
    </row>
    <row r="32" spans="1:16" ht="15.6" x14ac:dyDescent="0.3">
      <c r="A32" s="137" t="s">
        <v>91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1</v>
      </c>
      <c r="P32" s="13">
        <f t="shared" si="5"/>
        <v>7</v>
      </c>
    </row>
    <row r="33" spans="1:16" ht="15.6" x14ac:dyDescent="0.3">
      <c r="A33" s="137" t="s">
        <v>103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107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1</v>
      </c>
      <c r="H34" s="13">
        <f t="shared" si="3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1</v>
      </c>
    </row>
    <row r="35" spans="1:16" ht="15.6" x14ac:dyDescent="0.3">
      <c r="A35" s="137" t="s">
        <v>116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115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114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113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112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111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110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109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25</v>
      </c>
      <c r="D45" s="17">
        <f t="shared" si="9"/>
        <v>24</v>
      </c>
      <c r="E45" s="17">
        <f t="shared" si="9"/>
        <v>25</v>
      </c>
      <c r="F45" s="17">
        <f t="shared" si="9"/>
        <v>25</v>
      </c>
      <c r="G45" s="17">
        <f t="shared" si="9"/>
        <v>26</v>
      </c>
      <c r="H45" s="17">
        <f t="shared" ref="H45" si="10">SUM(H9:H38)</f>
        <v>150</v>
      </c>
      <c r="I45" s="17">
        <f>SUM(I9:I44)</f>
        <v>25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25</v>
      </c>
      <c r="P45" s="17">
        <f>SUM(P9:P44)</f>
        <v>175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80</v>
      </c>
      <c r="C2" s="7">
        <f>VLOOKUP($B$2:$B$7,'Wettkampf 1'!$B$2:$D$7,3,FALSE)</f>
        <v>926.5</v>
      </c>
      <c r="D2" s="5">
        <f>VLOOKUP($B$2:$B$7,'2'!$B$2:$D$7,3,FALSE)</f>
        <v>921.6</v>
      </c>
      <c r="E2" s="5">
        <f>VLOOKUP($B$2:$B$7,'3'!$B$2:$D$7,3,FALSE)</f>
        <v>924.7</v>
      </c>
      <c r="F2" s="5">
        <f>VLOOKUP($B$2:$B$7,'4'!$B$2:$D$7,3,FALSE)</f>
        <v>935.6</v>
      </c>
      <c r="G2" s="5">
        <f>VLOOKUP($B$2:$B$7,'5'!$B$2:$D$7,3,FALSE)</f>
        <v>925.1</v>
      </c>
      <c r="H2" s="5">
        <f>VLOOKUP($B$2:$B$7,'6'!$B$2:$D$7,3,FALSE)</f>
        <v>922.40000000000009</v>
      </c>
      <c r="I2" s="5">
        <f>J2/Formelhilfe!H7</f>
        <v>925.98333333333323</v>
      </c>
      <c r="J2" s="5">
        <f t="shared" ref="J2:J7" si="0">SUM(C2:H2)</f>
        <v>5555.9</v>
      </c>
      <c r="K2" s="5">
        <f>VLOOKUP($B$2:$B$7,'7'!$B$2:$D$7,3,FALSE)</f>
        <v>934.90000000000009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R2/Formelhilfe!O7</f>
        <v>934.90000000000009</v>
      </c>
      <c r="R2" s="5">
        <f t="shared" ref="R2:R7" si="1">SUM(K2:P2)</f>
        <v>934.90000000000009</v>
      </c>
      <c r="S2" s="5">
        <f>T2/Formelhilfe!P7</f>
        <v>927.25714285714275</v>
      </c>
      <c r="T2" s="6">
        <f t="shared" ref="T2:T7" si="2">SUM(C2:H2,K2:P2)</f>
        <v>6490.7999999999993</v>
      </c>
    </row>
    <row r="3" spans="1:20" ht="23.25" customHeight="1" x14ac:dyDescent="0.35">
      <c r="A3" s="12"/>
      <c r="B3" s="120" t="s">
        <v>77</v>
      </c>
      <c r="C3" s="7">
        <f>VLOOKUP($B$2:$B$7,'Wettkampf 1'!$B$2:$D$7,3,FALSE)</f>
        <v>924.09999999999991</v>
      </c>
      <c r="D3" s="5">
        <f>VLOOKUP($B$2:$B$7,'2'!$B$2:$D$7,3,FALSE)</f>
        <v>919.90000000000009</v>
      </c>
      <c r="E3" s="5">
        <f>VLOOKUP($B$2:$B$7,'3'!$B$2:$D$7,3,FALSE)</f>
        <v>918.3</v>
      </c>
      <c r="F3" s="5">
        <f>VLOOKUP($B$2:$B$7,'4'!$B$2:$D$7,3,FALSE)</f>
        <v>923.90000000000009</v>
      </c>
      <c r="G3" s="5">
        <f>VLOOKUP($B$2:$B$7,'5'!$B$2:$D$7,3,FALSE)</f>
        <v>920.2</v>
      </c>
      <c r="H3" s="5">
        <f>VLOOKUP($B$2:$B$7,'6'!$B$2:$D$7,3,FALSE)</f>
        <v>916.69999999999993</v>
      </c>
      <c r="I3" s="5">
        <f>J3/Formelhilfe!H3</f>
        <v>920.51666666666677</v>
      </c>
      <c r="J3" s="5">
        <f t="shared" si="0"/>
        <v>5523.1</v>
      </c>
      <c r="K3" s="5">
        <f>VLOOKUP($B$2:$B$7,'7'!$B$2:$D$7,3,FALSE)</f>
        <v>923.2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R3/Formelhilfe!O3</f>
        <v>923.2</v>
      </c>
      <c r="R3" s="5">
        <f t="shared" si="1"/>
        <v>923.2</v>
      </c>
      <c r="S3" s="5">
        <f>T3/Formelhilfe!P3</f>
        <v>920.9</v>
      </c>
      <c r="T3" s="6">
        <f t="shared" si="2"/>
        <v>6446.3</v>
      </c>
    </row>
    <row r="4" spans="1:20" ht="23.25" customHeight="1" x14ac:dyDescent="0.35">
      <c r="A4" s="12"/>
      <c r="B4" s="120" t="s">
        <v>78</v>
      </c>
      <c r="C4" s="7">
        <f>VLOOKUP($B$2:$B$7,'Wettkampf 1'!$B$2:$D$7,3,FALSE)</f>
        <v>917.89999999999986</v>
      </c>
      <c r="D4" s="5">
        <f>VLOOKUP($B$2:$B$7,'2'!$B$2:$D$7,3,FALSE)</f>
        <v>916.3</v>
      </c>
      <c r="E4" s="5">
        <f>VLOOKUP($B$2:$B$7,'3'!$B$2:$D$7,3,FALSE)</f>
        <v>917</v>
      </c>
      <c r="F4" s="5">
        <f>VLOOKUP($B$2:$B$7,'4'!$B$2:$D$7,3,FALSE)</f>
        <v>923</v>
      </c>
      <c r="G4" s="5">
        <f>VLOOKUP($B$2:$B$7,'5'!$B$2:$D$7,3,FALSE)</f>
        <v>916.40000000000009</v>
      </c>
      <c r="H4" s="5">
        <f>VLOOKUP($B$2:$B$7,'6'!$B$2:$D$7,3,FALSE)</f>
        <v>926.5</v>
      </c>
      <c r="I4" s="5">
        <f>J4/Formelhilfe!H2</f>
        <v>919.51666666666677</v>
      </c>
      <c r="J4" s="5">
        <f t="shared" si="0"/>
        <v>5517.1</v>
      </c>
      <c r="K4" s="5">
        <f>VLOOKUP($B$2:$B$7,'7'!$B$2:$D$7,3,FALSE)</f>
        <v>915.9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R4/Formelhilfe!O2</f>
        <v>915.9</v>
      </c>
      <c r="R4" s="5">
        <f t="shared" si="1"/>
        <v>915.9</v>
      </c>
      <c r="S4" s="5">
        <f>T4/Formelhilfe!P2</f>
        <v>919</v>
      </c>
      <c r="T4" s="6">
        <f t="shared" si="2"/>
        <v>6433</v>
      </c>
    </row>
    <row r="5" spans="1:20" ht="23.25" customHeight="1" x14ac:dyDescent="0.35">
      <c r="A5" s="12"/>
      <c r="B5" s="120" t="s">
        <v>64</v>
      </c>
      <c r="C5" s="7">
        <f>VLOOKUP($B$2:$B$7,'Wettkampf 1'!$B$2:$D$7,3,FALSE)</f>
        <v>921.5</v>
      </c>
      <c r="D5" s="5">
        <f>VLOOKUP($B$2:$B$7,'2'!$B$2:$D$7,3,FALSE)</f>
        <v>915.8</v>
      </c>
      <c r="E5" s="5">
        <f>VLOOKUP($B$2:$B$7,'3'!$B$2:$D$7,3,FALSE)</f>
        <v>913.90000000000009</v>
      </c>
      <c r="F5" s="5">
        <f>VLOOKUP($B$2:$B$7,'4'!$B$2:$D$7,3,FALSE)</f>
        <v>920.5</v>
      </c>
      <c r="G5" s="5">
        <f>VLOOKUP($B$2:$B$7,'5'!$B$2:$D$7,3,FALSE)</f>
        <v>902.8</v>
      </c>
      <c r="H5" s="5">
        <f>VLOOKUP($B$2:$B$7,'6'!$B$2:$D$7,3,FALSE)</f>
        <v>923.00000000000011</v>
      </c>
      <c r="I5" s="5">
        <f>J5/Formelhilfe!H5</f>
        <v>916.25</v>
      </c>
      <c r="J5" s="5">
        <f t="shared" si="0"/>
        <v>5497.5</v>
      </c>
      <c r="K5" s="5">
        <f>VLOOKUP($B$2:$B$7,'7'!$B$2:$D$7,3,FALSE)</f>
        <v>920.59999999999991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R5/Formelhilfe!O5</f>
        <v>920.59999999999991</v>
      </c>
      <c r="R5" s="5">
        <f t="shared" si="1"/>
        <v>920.59999999999991</v>
      </c>
      <c r="S5" s="5">
        <f>T5/Formelhilfe!P5</f>
        <v>916.87142857142862</v>
      </c>
      <c r="T5" s="6">
        <f t="shared" si="2"/>
        <v>6418.1</v>
      </c>
    </row>
    <row r="6" spans="1:20" ht="23.25" customHeight="1" x14ac:dyDescent="0.35">
      <c r="A6" s="12"/>
      <c r="B6" s="120" t="s">
        <v>79</v>
      </c>
      <c r="C6" s="7">
        <f>VLOOKUP($B$2:$B$7,'Wettkampf 1'!$B$2:$D$7,3,FALSE)</f>
        <v>921.2</v>
      </c>
      <c r="D6" s="5">
        <f>VLOOKUP($B$2:$B$7,'2'!$B$2:$D$7,3,FALSE)</f>
        <v>915.09999999999991</v>
      </c>
      <c r="E6" s="5">
        <f>VLOOKUP($B$2:$B$7,'3'!$B$2:$D$7,3,FALSE)</f>
        <v>921.7</v>
      </c>
      <c r="F6" s="5">
        <f>VLOOKUP($B$2:$B$7,'4'!$B$2:$D$7,3,FALSE)</f>
        <v>916.1</v>
      </c>
      <c r="G6" s="5">
        <f>VLOOKUP($B$2:$B$7,'5'!$B$2:$D$7,3,FALSE)</f>
        <v>912</v>
      </c>
      <c r="H6" s="5">
        <f>VLOOKUP($B$2:$B$7,'6'!$B$2:$D$7,3,FALSE)</f>
        <v>914</v>
      </c>
      <c r="I6" s="5">
        <f>J6/Formelhilfe!H4</f>
        <v>916.68333333333339</v>
      </c>
      <c r="J6" s="5">
        <f t="shared" si="0"/>
        <v>5500.1</v>
      </c>
      <c r="K6" s="5">
        <f>VLOOKUP($B$2:$B$7,'7'!$B$2:$D$7,3,FALSE)</f>
        <v>917.89999999999986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R6/Formelhilfe!O4</f>
        <v>917.89999999999986</v>
      </c>
      <c r="R6" s="5">
        <f t="shared" si="1"/>
        <v>917.89999999999986</v>
      </c>
      <c r="S6" s="5">
        <f>T6/Formelhilfe!P4</f>
        <v>916.85714285714289</v>
      </c>
      <c r="T6" s="6">
        <f t="shared" si="2"/>
        <v>6418</v>
      </c>
    </row>
    <row r="7" spans="1:20" ht="23.25" customHeight="1" x14ac:dyDescent="0.35">
      <c r="A7" s="12"/>
      <c r="B7" s="120" t="s">
        <v>81</v>
      </c>
      <c r="C7" s="7">
        <f>VLOOKUP($B$2:$B$7,'Wettkampf 1'!$B$2:$D$7,3,FALSE)</f>
        <v>913.1</v>
      </c>
      <c r="D7" s="5">
        <f>VLOOKUP($B$2:$B$7,'2'!$B$2:$D$7,3,FALSE)</f>
        <v>909.3</v>
      </c>
      <c r="E7" s="5">
        <f>VLOOKUP($B$2:$B$7,'3'!$B$2:$D$7,3,FALSE)</f>
        <v>906.40000000000009</v>
      </c>
      <c r="F7" s="5">
        <f>VLOOKUP($B$2:$B$7,'4'!$B$2:$D$7,3,FALSE)</f>
        <v>898</v>
      </c>
      <c r="G7" s="5">
        <f>VLOOKUP($B$2:$B$7,'5'!$B$2:$D$7,3,FALSE)</f>
        <v>903.30000000000007</v>
      </c>
      <c r="H7" s="5">
        <f>VLOOKUP($B$2:$B$7,'6'!$B$2:$D$7,3,FALSE)</f>
        <v>909</v>
      </c>
      <c r="I7" s="5">
        <f>J7/Formelhilfe!H6</f>
        <v>906.51666666666677</v>
      </c>
      <c r="J7" s="5">
        <f t="shared" si="0"/>
        <v>5439.1</v>
      </c>
      <c r="K7" s="5">
        <f>VLOOKUP($B$2:$B$7,'7'!$B$2:$D$7,3,FALSE)</f>
        <v>917.60000000000014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R7/Formelhilfe!O6</f>
        <v>917.60000000000014</v>
      </c>
      <c r="R7" s="5">
        <f t="shared" si="1"/>
        <v>917.60000000000014</v>
      </c>
      <c r="S7" s="5">
        <f>T7/Formelhilfe!P6</f>
        <v>908.10000000000014</v>
      </c>
      <c r="T7" s="6">
        <f t="shared" si="2"/>
        <v>6356.7000000000007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6" t="str">
        <f>Übersicht!D4</f>
        <v>Spahnharrenstätte</v>
      </c>
      <c r="Z1" s="186"/>
    </row>
    <row r="2" spans="1:29" ht="15" customHeight="1" x14ac:dyDescent="0.3">
      <c r="A2" s="98">
        <v>1</v>
      </c>
      <c r="B2" s="120" t="s">
        <v>80</v>
      </c>
      <c r="D2" s="114">
        <f>G46</f>
        <v>926.5</v>
      </c>
      <c r="E2" s="119" t="str">
        <f>IF(H46&gt;4,"Es sind zu viele Schützen in Wertung!"," ")</f>
        <v xml:space="preserve"> </v>
      </c>
      <c r="X2" s="118" t="s">
        <v>35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77</v>
      </c>
      <c r="D3" s="114">
        <f>I46</f>
        <v>924.09999999999991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79</v>
      </c>
      <c r="D4" s="114">
        <f>K46</f>
        <v>921.2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78</v>
      </c>
      <c r="D5" s="114">
        <f>M46</f>
        <v>917.89999999999986</v>
      </c>
      <c r="E5" s="119" t="str">
        <f>IF(N46&gt;4,"Es sind zu viele Schützen in Wertung!"," ")</f>
        <v xml:space="preserve"> </v>
      </c>
      <c r="W5" s="109"/>
      <c r="X5" s="116" t="s">
        <v>50</v>
      </c>
      <c r="Y5" s="184" t="s">
        <v>82</v>
      </c>
      <c r="Z5" s="185"/>
      <c r="AA5" s="109"/>
    </row>
    <row r="6" spans="1:29" ht="15" customHeight="1" x14ac:dyDescent="0.3">
      <c r="A6" s="98">
        <v>5</v>
      </c>
      <c r="B6" s="120" t="s">
        <v>81</v>
      </c>
      <c r="D6" s="114">
        <f>O46</f>
        <v>913.1</v>
      </c>
      <c r="E6" s="119" t="str">
        <f>IF(P46&gt;4,"Es sind zu viele Schützen in Wertung!"," ")</f>
        <v xml:space="preserve"> </v>
      </c>
      <c r="W6" s="109"/>
      <c r="X6" s="116" t="s">
        <v>49</v>
      </c>
      <c r="Y6" s="184" t="s">
        <v>83</v>
      </c>
      <c r="Z6" s="185"/>
      <c r="AA6" s="109"/>
    </row>
    <row r="7" spans="1:29" ht="15" customHeight="1" x14ac:dyDescent="0.3">
      <c r="A7" s="98">
        <v>6</v>
      </c>
      <c r="B7" s="120" t="s">
        <v>64</v>
      </c>
      <c r="D7" s="114">
        <f>Q46</f>
        <v>921.5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82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81" t="s">
        <v>36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82</v>
      </c>
      <c r="C10" s="100" t="str">
        <f>B2</f>
        <v>Spahnharrenst. I</v>
      </c>
      <c r="D10" s="100">
        <v>310.7</v>
      </c>
      <c r="E10" s="52"/>
      <c r="F10" s="69">
        <f>IF(E10="x","0",D10)</f>
        <v>310.7</v>
      </c>
      <c r="G10" s="69">
        <f>IF(C10=$B$2,F10,0)</f>
        <v>310.7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84</v>
      </c>
      <c r="C11" s="166" t="str">
        <f>B2</f>
        <v>Spahnharrenst. I</v>
      </c>
      <c r="D11" s="100">
        <v>302.89999999999998</v>
      </c>
      <c r="E11" s="52"/>
      <c r="F11" s="69">
        <f t="shared" ref="F11:F45" si="0">IF(E11="x","0",D11)</f>
        <v>302.89999999999998</v>
      </c>
      <c r="G11" s="69">
        <f t="shared" ref="G11:G45" si="1">IF(C11=$B$2,F11,0)</f>
        <v>302.89999999999998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85</v>
      </c>
      <c r="C12" s="166" t="str">
        <f>B2</f>
        <v>Spahnharrenst. I</v>
      </c>
      <c r="D12" s="100">
        <v>307.60000000000002</v>
      </c>
      <c r="E12" s="52"/>
      <c r="F12" s="69">
        <f t="shared" si="0"/>
        <v>307.60000000000002</v>
      </c>
      <c r="G12" s="69">
        <f t="shared" si="1"/>
        <v>307.60000000000002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86</v>
      </c>
      <c r="C13" s="166" t="str">
        <f>B2</f>
        <v>Spahnharrenst. I</v>
      </c>
      <c r="D13" s="100">
        <v>308.2</v>
      </c>
      <c r="E13" s="52"/>
      <c r="F13" s="69">
        <f t="shared" si="0"/>
        <v>308.2</v>
      </c>
      <c r="G13" s="69">
        <f t="shared" si="1"/>
        <v>308.2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93</v>
      </c>
      <c r="C14" s="166" t="s">
        <v>77</v>
      </c>
      <c r="D14" s="100">
        <v>306.89999999999998</v>
      </c>
      <c r="E14" s="52"/>
      <c r="F14" s="69">
        <f t="shared" si="0"/>
        <v>306.89999999999998</v>
      </c>
      <c r="G14" s="69">
        <f t="shared" si="1"/>
        <v>0</v>
      </c>
      <c r="H14" s="69">
        <f t="shared" si="2"/>
        <v>0</v>
      </c>
      <c r="I14" s="69">
        <f t="shared" si="3"/>
        <v>306.89999999999998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94</v>
      </c>
      <c r="C15" s="166" t="s">
        <v>77</v>
      </c>
      <c r="D15" s="100">
        <v>312</v>
      </c>
      <c r="E15" s="52"/>
      <c r="F15" s="69">
        <f t="shared" si="0"/>
        <v>312</v>
      </c>
      <c r="G15" s="69">
        <f t="shared" si="1"/>
        <v>0</v>
      </c>
      <c r="H15" s="69">
        <f t="shared" si="2"/>
        <v>0</v>
      </c>
      <c r="I15" s="69">
        <f t="shared" si="3"/>
        <v>312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0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95</v>
      </c>
      <c r="C16" s="100" t="str">
        <f>B3</f>
        <v>Esterwegen II</v>
      </c>
      <c r="D16" s="100">
        <v>304.8</v>
      </c>
      <c r="E16" s="52"/>
      <c r="F16" s="69">
        <f t="shared" si="0"/>
        <v>304.8</v>
      </c>
      <c r="G16" s="69">
        <f t="shared" si="1"/>
        <v>0</v>
      </c>
      <c r="H16" s="69">
        <f t="shared" si="2"/>
        <v>0</v>
      </c>
      <c r="I16" s="69">
        <f t="shared" si="3"/>
        <v>304.8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108</v>
      </c>
      <c r="C17" s="166" t="str">
        <f>B3</f>
        <v>Esterwegen II</v>
      </c>
      <c r="D17" s="100">
        <v>305.2</v>
      </c>
      <c r="E17" s="52"/>
      <c r="F17" s="69">
        <f t="shared" si="0"/>
        <v>305.2</v>
      </c>
      <c r="G17" s="69">
        <f t="shared" si="1"/>
        <v>0</v>
      </c>
      <c r="H17" s="69">
        <f t="shared" si="2"/>
        <v>0</v>
      </c>
      <c r="I17" s="69">
        <f t="shared" si="3"/>
        <v>305.2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100</v>
      </c>
      <c r="C18" s="166" t="s">
        <v>79</v>
      </c>
      <c r="D18" s="100">
        <v>297.8</v>
      </c>
      <c r="E18" s="52"/>
      <c r="F18" s="69">
        <f t="shared" si="0"/>
        <v>297.8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297.8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101</v>
      </c>
      <c r="C19" s="166" t="s">
        <v>79</v>
      </c>
      <c r="D19" s="100">
        <v>312.39999999999998</v>
      </c>
      <c r="E19" s="52"/>
      <c r="F19" s="69">
        <f t="shared" si="0"/>
        <v>312.39999999999998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312.39999999999998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102</v>
      </c>
      <c r="C20" s="166" t="s">
        <v>79</v>
      </c>
      <c r="D20" s="100">
        <v>298.8</v>
      </c>
      <c r="E20" s="52"/>
      <c r="F20" s="69">
        <f t="shared" si="0"/>
        <v>298.8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298.8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105</v>
      </c>
      <c r="C21" s="166" t="s">
        <v>79</v>
      </c>
      <c r="D21" s="100">
        <v>310</v>
      </c>
      <c r="E21" s="52"/>
      <c r="F21" s="69">
        <f t="shared" si="0"/>
        <v>310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310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0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87</v>
      </c>
      <c r="C22" s="100" t="s">
        <v>78</v>
      </c>
      <c r="D22" s="100">
        <v>304.3</v>
      </c>
      <c r="E22" s="52"/>
      <c r="F22" s="69">
        <f t="shared" si="0"/>
        <v>304.3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304.3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88</v>
      </c>
      <c r="C23" s="166" t="s">
        <v>78</v>
      </c>
      <c r="D23" s="100">
        <v>304.7</v>
      </c>
      <c r="E23" s="52"/>
      <c r="F23" s="69">
        <f t="shared" si="0"/>
        <v>304.7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304.7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89</v>
      </c>
      <c r="C24" s="166" t="s">
        <v>78</v>
      </c>
      <c r="D24" s="100">
        <v>302.8</v>
      </c>
      <c r="E24" s="52"/>
      <c r="F24" s="69">
        <f t="shared" si="0"/>
        <v>302.8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302.8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92</v>
      </c>
      <c r="C25" s="166" t="s">
        <v>78</v>
      </c>
      <c r="D25" s="100">
        <v>308.89999999999998</v>
      </c>
      <c r="E25" s="52"/>
      <c r="F25" s="69">
        <f t="shared" si="0"/>
        <v>308.89999999999998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308.89999999999998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96</v>
      </c>
      <c r="C26" s="166" t="s">
        <v>81</v>
      </c>
      <c r="D26" s="100">
        <v>306.10000000000002</v>
      </c>
      <c r="E26" s="52"/>
      <c r="F26" s="69">
        <f t="shared" si="0"/>
        <v>306.10000000000002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306.10000000000002</v>
      </c>
      <c r="P26" s="69">
        <f t="shared" si="10"/>
        <v>1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97</v>
      </c>
      <c r="C27" s="166" t="s">
        <v>81</v>
      </c>
      <c r="D27" s="100">
        <v>303.39999999999998</v>
      </c>
      <c r="E27" s="52"/>
      <c r="F27" s="69">
        <f t="shared" si="0"/>
        <v>303.39999999999998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303.39999999999998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">
        <v>81</v>
      </c>
      <c r="D28" s="100">
        <v>303.60000000000002</v>
      </c>
      <c r="E28" s="52"/>
      <c r="F28" s="69">
        <f t="shared" si="0"/>
        <v>303.60000000000002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303.60000000000002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98</v>
      </c>
      <c r="C29" s="166" t="s">
        <v>81</v>
      </c>
      <c r="D29" s="100">
        <v>275.5</v>
      </c>
      <c r="E29" s="52"/>
      <c r="F29" s="69">
        <f t="shared" si="0"/>
        <v>275.5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275.5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99</v>
      </c>
      <c r="C30" s="166" t="s">
        <v>81</v>
      </c>
      <c r="D30" s="100">
        <v>300.5</v>
      </c>
      <c r="E30" s="52" t="s">
        <v>37</v>
      </c>
      <c r="F30" s="69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 t="str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106</v>
      </c>
      <c r="C31" s="166" t="s">
        <v>64</v>
      </c>
      <c r="D31" s="100">
        <v>312.8</v>
      </c>
      <c r="E31" s="52"/>
      <c r="F31" s="69">
        <f t="shared" si="0"/>
        <v>312.8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312.8</v>
      </c>
      <c r="R31" s="69">
        <f t="shared" si="12"/>
        <v>1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90</v>
      </c>
      <c r="C32" s="166" t="s">
        <v>64</v>
      </c>
      <c r="D32" s="100">
        <v>309.39999999999998</v>
      </c>
      <c r="E32" s="52"/>
      <c r="F32" s="69">
        <f t="shared" si="0"/>
        <v>309.39999999999998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309.39999999999998</v>
      </c>
      <c r="R32" s="69">
        <f t="shared" si="12"/>
        <v>1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91</v>
      </c>
      <c r="C33" s="166" t="s">
        <v>64</v>
      </c>
      <c r="D33" s="100">
        <v>295.7</v>
      </c>
      <c r="E33" s="52"/>
      <c r="F33" s="69">
        <f t="shared" si="0"/>
        <v>295.7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295.7</v>
      </c>
      <c r="R33" s="69">
        <f t="shared" si="12"/>
        <v>1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103</v>
      </c>
      <c r="C34" s="100" t="s">
        <v>64</v>
      </c>
      <c r="D34" s="100">
        <v>299.3</v>
      </c>
      <c r="E34" s="52"/>
      <c r="F34" s="69">
        <f t="shared" si="0"/>
        <v>299.3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299.3</v>
      </c>
      <c r="R34" s="69">
        <f t="shared" si="12"/>
        <v>1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107</v>
      </c>
      <c r="C35" s="166" t="s">
        <v>64</v>
      </c>
      <c r="D35" s="100">
        <v>0</v>
      </c>
      <c r="E35" s="52" t="s">
        <v>37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 t="str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116</v>
      </c>
      <c r="C36" s="166" t="s">
        <v>64</v>
      </c>
      <c r="D36" s="100"/>
      <c r="E36" s="52" t="s">
        <v>37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 t="str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115</v>
      </c>
      <c r="C37" s="166" t="s">
        <v>80</v>
      </c>
      <c r="D37" s="100"/>
      <c r="E37" s="52" t="s">
        <v>37</v>
      </c>
      <c r="F37" s="69" t="str">
        <f t="shared" si="0"/>
        <v>0</v>
      </c>
      <c r="G37" s="69" t="str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114</v>
      </c>
      <c r="C38" s="166" t="s">
        <v>80</v>
      </c>
      <c r="D38" s="100"/>
      <c r="E38" s="52" t="s">
        <v>37</v>
      </c>
      <c r="F38" s="69" t="str">
        <f t="shared" si="0"/>
        <v>0</v>
      </c>
      <c r="G38" s="69" t="str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113</v>
      </c>
      <c r="C39" s="166" t="s">
        <v>77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 t="str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112</v>
      </c>
      <c r="C40" s="100" t="s">
        <v>77</v>
      </c>
      <c r="D40" s="100"/>
      <c r="E40" s="52" t="s">
        <v>37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 t="str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111</v>
      </c>
      <c r="C41" s="166" t="s">
        <v>79</v>
      </c>
      <c r="D41" s="100"/>
      <c r="E41" s="52" t="s">
        <v>37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 t="str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110</v>
      </c>
      <c r="C42" s="166" t="s">
        <v>79</v>
      </c>
      <c r="D42" s="100"/>
      <c r="E42" s="52" t="s">
        <v>37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 t="str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109</v>
      </c>
      <c r="C43" s="166" t="s">
        <v>78</v>
      </c>
      <c r="D43" s="100"/>
      <c r="E43" s="52" t="s">
        <v>37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 t="str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">
        <v>78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 t="str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">
        <v>81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926.5</v>
      </c>
      <c r="H46" s="69">
        <f>SUM(H10:H45)</f>
        <v>4</v>
      </c>
      <c r="I46" s="69">
        <f>LARGE(I10:I45,1)+LARGE(I10:I45,2)+LARGE(I10:I45,3)</f>
        <v>924.09999999999991</v>
      </c>
      <c r="J46" s="69">
        <f>SUM(J10:J45)</f>
        <v>4</v>
      </c>
      <c r="K46" s="69">
        <f>LARGE(K10:K45,1)+LARGE(K10:K45,2)+LARGE(K10:K45,3)</f>
        <v>921.2</v>
      </c>
      <c r="L46" s="69">
        <f>SUM(L10:L45)</f>
        <v>4</v>
      </c>
      <c r="M46" s="69">
        <f>LARGE(M10:M45,1)+LARGE(M10:M45,2)+LARGE(M10:M45,3)</f>
        <v>917.89999999999986</v>
      </c>
      <c r="N46" s="69">
        <f>SUM(N10:N45)</f>
        <v>4</v>
      </c>
      <c r="O46" s="69">
        <f>LARGE(O10:O45,1)+LARGE(O10:O45,2)+LARGE(O10:O45,3)</f>
        <v>913.1</v>
      </c>
      <c r="P46" s="69">
        <f>SUM(P10:P45)</f>
        <v>4</v>
      </c>
      <c r="Q46" s="69">
        <f>LARGE(Q10:Q45,1)+LARGE(Q10:Q45,2)+LARGE(Q10:Q45,3)</f>
        <v>921.5</v>
      </c>
      <c r="R46" s="69">
        <f>SUM(R10:S45)</f>
        <v>4</v>
      </c>
    </row>
    <row r="47" spans="1:29" ht="15" customHeight="1" x14ac:dyDescent="0.3">
      <c r="B47" s="105"/>
      <c r="C47" s="138" t="s">
        <v>72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dXnf6ehS5aw4nGVSQPUrOHDCWTGl9FPZEk4cVzV9LHJGX3fHY5wReneEUr2T3JeJLpktnejjUxyejxPUf11kSg==" saltValue="jQzI6Hu8w6qVGuoY3QEpN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6" sqref="D3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Übersicht!E4</f>
        <v>Esterwegen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921.6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919.90000000000009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915.09999999999991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916.3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117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909.3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118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915.8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119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303.10000000000002</v>
      </c>
      <c r="E11" s="85"/>
      <c r="F11" s="70">
        <f t="shared" ref="F11:F45" si="0">IF(E11="x","0",D11)</f>
        <v>303.10000000000002</v>
      </c>
      <c r="G11" s="71">
        <f t="shared" ref="G11:G45" si="1">IF(C11=$B$2,F11,0)</f>
        <v>303.10000000000002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299.2</v>
      </c>
      <c r="E12" s="85"/>
      <c r="F12" s="70">
        <f t="shared" si="0"/>
        <v>299.2</v>
      </c>
      <c r="G12" s="71">
        <f t="shared" si="1"/>
        <v>299.2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307.5</v>
      </c>
      <c r="E13" s="85"/>
      <c r="F13" s="70">
        <f t="shared" si="0"/>
        <v>307.5</v>
      </c>
      <c r="G13" s="71">
        <f t="shared" si="1"/>
        <v>307.5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305.3</v>
      </c>
      <c r="E14" s="85"/>
      <c r="F14" s="70">
        <f t="shared" si="0"/>
        <v>305.3</v>
      </c>
      <c r="G14" s="71">
        <f t="shared" si="1"/>
        <v>0</v>
      </c>
      <c r="H14" s="71">
        <f t="shared" si="2"/>
        <v>0</v>
      </c>
      <c r="I14" s="71">
        <f t="shared" si="3"/>
        <v>305.3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301.7</v>
      </c>
      <c r="E15" s="85"/>
      <c r="F15" s="70">
        <f t="shared" si="0"/>
        <v>301.7</v>
      </c>
      <c r="G15" s="71">
        <f t="shared" si="1"/>
        <v>0</v>
      </c>
      <c r="H15" s="71">
        <f t="shared" si="2"/>
        <v>0</v>
      </c>
      <c r="I15" s="71">
        <f t="shared" si="3"/>
        <v>301.7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304.2</v>
      </c>
      <c r="E16" s="85"/>
      <c r="F16" s="70">
        <f t="shared" si="0"/>
        <v>304.2</v>
      </c>
      <c r="G16" s="71">
        <f t="shared" si="1"/>
        <v>0</v>
      </c>
      <c r="H16" s="71">
        <f t="shared" si="2"/>
        <v>0</v>
      </c>
      <c r="I16" s="71">
        <f t="shared" si="3"/>
        <v>304.2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310.39999999999998</v>
      </c>
      <c r="E17" s="85"/>
      <c r="F17" s="70">
        <f t="shared" si="0"/>
        <v>310.39999999999998</v>
      </c>
      <c r="G17" s="71">
        <f t="shared" si="1"/>
        <v>0</v>
      </c>
      <c r="H17" s="71">
        <f t="shared" si="2"/>
        <v>0</v>
      </c>
      <c r="I17" s="71">
        <f t="shared" si="3"/>
        <v>310.39999999999998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297.39999999999998</v>
      </c>
      <c r="E18" s="85"/>
      <c r="F18" s="70">
        <f t="shared" si="0"/>
        <v>297.39999999999998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297.39999999999998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307.89999999999998</v>
      </c>
      <c r="E19" s="85"/>
      <c r="F19" s="70">
        <f t="shared" si="0"/>
        <v>307.89999999999998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307.89999999999998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297.8</v>
      </c>
      <c r="E20" s="85"/>
      <c r="F20" s="70">
        <f t="shared" si="0"/>
        <v>297.8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297.8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309.39999999999998</v>
      </c>
      <c r="E21" s="85"/>
      <c r="F21" s="70">
        <f t="shared" si="0"/>
        <v>309.39999999999998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300.60000000000002</v>
      </c>
      <c r="E22" s="85"/>
      <c r="F22" s="70">
        <f t="shared" si="0"/>
        <v>300.60000000000002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300.60000000000002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302.7</v>
      </c>
      <c r="E23" s="85"/>
      <c r="F23" s="70">
        <f t="shared" si="0"/>
        <v>302.7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302.7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305.2</v>
      </c>
      <c r="E24" s="85"/>
      <c r="F24" s="70">
        <f t="shared" si="0"/>
        <v>305.2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305.2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308.39999999999998</v>
      </c>
      <c r="E25" s="85"/>
      <c r="F25" s="70">
        <f t="shared" si="0"/>
        <v>308.39999999999998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307.60000000000002</v>
      </c>
      <c r="E26" s="85"/>
      <c r="F26" s="70">
        <f t="shared" si="0"/>
        <v>307.60000000000002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307.60000000000002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298.3</v>
      </c>
      <c r="E27" s="85"/>
      <c r="F27" s="70">
        <f t="shared" si="0"/>
        <v>298.3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298.3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303.39999999999998</v>
      </c>
      <c r="E28" s="85"/>
      <c r="F28" s="70">
        <f t="shared" si="0"/>
        <v>303.39999999999998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303.39999999999998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296.8</v>
      </c>
      <c r="E29" s="8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295.89999999999998</v>
      </c>
      <c r="E30" s="85"/>
      <c r="F30" s="70">
        <f t="shared" si="0"/>
        <v>295.89999999999998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295.89999999999998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307.7</v>
      </c>
      <c r="E31" s="85"/>
      <c r="F31" s="70">
        <f t="shared" si="0"/>
        <v>307.7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307.7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308.89999999999998</v>
      </c>
      <c r="E32" s="85"/>
      <c r="F32" s="70">
        <f t="shared" si="0"/>
        <v>308.89999999999998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308.89999999999998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290.89999999999998</v>
      </c>
      <c r="E33" s="85"/>
      <c r="F33" s="70">
        <f t="shared" si="0"/>
        <v>290.89999999999998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290.89999999999998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299.2</v>
      </c>
      <c r="E34" s="85"/>
      <c r="F34" s="70">
        <f t="shared" si="0"/>
        <v>299.2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299.2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921.6</v>
      </c>
      <c r="H46" s="71">
        <f>SUM(H10:H45)</f>
        <v>4</v>
      </c>
      <c r="I46" s="71">
        <f>LARGE(I10:I45,1)+LARGE(I10:I45,2)+LARGE(I10:I45,3)</f>
        <v>919.90000000000009</v>
      </c>
      <c r="J46" s="71">
        <f>SUM(J10:J45)</f>
        <v>4</v>
      </c>
      <c r="K46" s="71">
        <f>LARGE(K10:K45,1)+LARGE(K10:K45,2)+LARGE(K10:K45,3)</f>
        <v>915.09999999999991</v>
      </c>
      <c r="L46" s="71">
        <f>SUM(L10:L45)</f>
        <v>4</v>
      </c>
      <c r="M46" s="71">
        <f>LARGE(M10:M45,1)+LARGE(M10:M45,2)+LARGE(M10:M45,3)</f>
        <v>916.3</v>
      </c>
      <c r="N46" s="71">
        <f>SUM(N10:N45)</f>
        <v>4</v>
      </c>
      <c r="O46" s="71">
        <f>LARGE(O10:O45,1)+LARGE(O10:O45,2)+LARGE(O10:O45,3)</f>
        <v>909.3</v>
      </c>
      <c r="P46" s="71">
        <f>SUM(P10:P45)</f>
        <v>4</v>
      </c>
      <c r="Q46" s="71">
        <f>LARGE(Q10:Q45,1)+LARGE(Q10:Q45,2)+LARGE(Q10:Q45,3)</f>
        <v>915.8</v>
      </c>
      <c r="R46" s="71">
        <f>SUM(R10:S45)</f>
        <v>4</v>
      </c>
    </row>
    <row r="47" spans="1:27" x14ac:dyDescent="0.3">
      <c r="B47" s="89"/>
      <c r="C47" s="140" t="s">
        <v>72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7" zoomScaleNormal="100" workbookViewId="0">
      <selection activeCell="E10" sqref="E1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Übersicht!F4</f>
        <v>Börgerwald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924.7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918.3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921.7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917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120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906.40000000000009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121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913.90000000000009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120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307.7</v>
      </c>
      <c r="E10" s="85"/>
      <c r="F10" s="70">
        <f>IF(E10="x","0",D10)</f>
        <v>307.7</v>
      </c>
      <c r="G10" s="71">
        <f>IF(C10=$B$2,F10,0)</f>
        <v>307.7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305.3</v>
      </c>
      <c r="E12" s="85"/>
      <c r="F12" s="70">
        <f t="shared" si="0"/>
        <v>305.3</v>
      </c>
      <c r="G12" s="71">
        <f t="shared" si="1"/>
        <v>305.3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311.7</v>
      </c>
      <c r="E13" s="85"/>
      <c r="F13" s="70">
        <f t="shared" si="0"/>
        <v>311.7</v>
      </c>
      <c r="G13" s="71">
        <f t="shared" si="1"/>
        <v>311.7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303.39999999999998</v>
      </c>
      <c r="E14" s="85"/>
      <c r="F14" s="70">
        <f t="shared" si="0"/>
        <v>303.39999999999998</v>
      </c>
      <c r="G14" s="71">
        <f t="shared" si="1"/>
        <v>0</v>
      </c>
      <c r="H14" s="71">
        <f t="shared" si="2"/>
        <v>0</v>
      </c>
      <c r="I14" s="71">
        <f t="shared" si="3"/>
        <v>303.39999999999998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304.7</v>
      </c>
      <c r="E15" s="85"/>
      <c r="F15" s="70">
        <f t="shared" si="0"/>
        <v>304.7</v>
      </c>
      <c r="G15" s="71">
        <f t="shared" si="1"/>
        <v>0</v>
      </c>
      <c r="H15" s="71">
        <f t="shared" si="2"/>
        <v>0</v>
      </c>
      <c r="I15" s="71">
        <f t="shared" si="3"/>
        <v>304.7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304.8</v>
      </c>
      <c r="E16" s="85"/>
      <c r="F16" s="70">
        <f t="shared" si="0"/>
        <v>304.8</v>
      </c>
      <c r="G16" s="71">
        <f t="shared" si="1"/>
        <v>0</v>
      </c>
      <c r="H16" s="71">
        <f t="shared" si="2"/>
        <v>0</v>
      </c>
      <c r="I16" s="71">
        <f t="shared" si="3"/>
        <v>304.8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308.8</v>
      </c>
      <c r="E17" s="85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308.8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307</v>
      </c>
      <c r="E18" s="85"/>
      <c r="F18" s="70">
        <f t="shared" si="0"/>
        <v>307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303.5</v>
      </c>
      <c r="E19" s="85"/>
      <c r="F19" s="70">
        <f t="shared" si="0"/>
        <v>303.5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303.5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305.60000000000002</v>
      </c>
      <c r="E20" s="85"/>
      <c r="F20" s="70">
        <f t="shared" si="0"/>
        <v>305.60000000000002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305.60000000000002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309.10000000000002</v>
      </c>
      <c r="E21" s="85"/>
      <c r="F21" s="70">
        <f t="shared" si="0"/>
        <v>309.10000000000002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301.5</v>
      </c>
      <c r="E22" s="85"/>
      <c r="F22" s="70">
        <f t="shared" si="0"/>
        <v>301.5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301.5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307.39999999999998</v>
      </c>
      <c r="E23" s="85"/>
      <c r="F23" s="70">
        <f t="shared" si="0"/>
        <v>307.39999999999998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307.39999999999998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300.39999999999998</v>
      </c>
      <c r="E24" s="85"/>
      <c r="F24" s="70">
        <f t="shared" si="0"/>
        <v>300.39999999999998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300.39999999999998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308.10000000000002</v>
      </c>
      <c r="E25" s="85"/>
      <c r="F25" s="70">
        <f t="shared" si="0"/>
        <v>308.10000000000002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308.10000000000002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302.8</v>
      </c>
      <c r="E26" s="85"/>
      <c r="F26" s="70">
        <f t="shared" si="0"/>
        <v>302.8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302.8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299.2</v>
      </c>
      <c r="E27" s="85"/>
      <c r="F27" s="70">
        <f t="shared" si="0"/>
        <v>299.2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299.2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304.39999999999998</v>
      </c>
      <c r="E28" s="85"/>
      <c r="F28" s="70">
        <f t="shared" si="0"/>
        <v>304.39999999999998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304.39999999999998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294.60000000000002</v>
      </c>
      <c r="E29" s="85"/>
      <c r="F29" s="70">
        <f t="shared" si="0"/>
        <v>294.60000000000002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294.60000000000002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291.2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309</v>
      </c>
      <c r="E31" s="85"/>
      <c r="F31" s="70">
        <f t="shared" si="0"/>
        <v>309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309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306.60000000000002</v>
      </c>
      <c r="E32" s="85"/>
      <c r="F32" s="70">
        <f t="shared" si="0"/>
        <v>306.60000000000002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306.60000000000002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298.3</v>
      </c>
      <c r="E33" s="85"/>
      <c r="F33" s="70">
        <f t="shared" si="0"/>
        <v>298.3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298.3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296.3</v>
      </c>
      <c r="E34" s="85"/>
      <c r="F34" s="70">
        <f t="shared" si="0"/>
        <v>296.3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296.3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924.7</v>
      </c>
      <c r="H46" s="71">
        <f>SUM(H10:H45)</f>
        <v>4</v>
      </c>
      <c r="I46" s="71">
        <f>LARGE(I10:I45,1)+LARGE(I10:I45,2)+LARGE(I10:I45,3)</f>
        <v>918.3</v>
      </c>
      <c r="J46" s="71">
        <f>SUM(J10:J45)</f>
        <v>4</v>
      </c>
      <c r="K46" s="71">
        <f>LARGE(K10:K45,1)+LARGE(K10:K45,2)+LARGE(K10:K45,3)</f>
        <v>921.7</v>
      </c>
      <c r="L46" s="71">
        <f>SUM(L10:L45)</f>
        <v>4</v>
      </c>
      <c r="M46" s="71">
        <f>LARGE(M10:M45,1)+LARGE(M10:M45,2)+LARGE(M10:M45,3)</f>
        <v>917</v>
      </c>
      <c r="N46" s="71">
        <f>SUM(N10:N45)</f>
        <v>4</v>
      </c>
      <c r="O46" s="71">
        <f>LARGE(O10:O45,1)+LARGE(O10:O45,2)+LARGE(O10:O45,3)</f>
        <v>906.40000000000009</v>
      </c>
      <c r="P46" s="71">
        <f>SUM(P10:P45)</f>
        <v>4</v>
      </c>
      <c r="Q46" s="71">
        <f>LARGE(Q10:Q45,1)+LARGE(Q10:Q45,2)+LARGE(Q10:Q45,3)</f>
        <v>913.90000000000009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T32" sqref="T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Übersicht!G4</f>
        <v>Spahnharrenstätte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935.6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923.90000000000009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916.1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923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87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898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122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920.5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87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316.60000000000002</v>
      </c>
      <c r="E10" s="85"/>
      <c r="F10" s="70">
        <f>IF(E10="x","0",D10)</f>
        <v>316.60000000000002</v>
      </c>
      <c r="G10" s="71">
        <f>IF(C10=$B$2,F10,0)</f>
        <v>316.60000000000002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306.3</v>
      </c>
      <c r="E11" s="85"/>
      <c r="F11" s="70">
        <f t="shared" ref="F11:F45" si="0">IF(E11="x","0",D11)</f>
        <v>306.3</v>
      </c>
      <c r="G11" s="71">
        <f t="shared" ref="G11:G45" si="1">IF(C11=$B$2,F11,0)</f>
        <v>306.3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307.5</v>
      </c>
      <c r="E12" s="85"/>
      <c r="F12" s="70">
        <f t="shared" si="0"/>
        <v>307.5</v>
      </c>
      <c r="G12" s="71">
        <f t="shared" si="1"/>
        <v>307.5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311.5</v>
      </c>
      <c r="E13" s="85"/>
      <c r="F13" s="70">
        <f t="shared" si="0"/>
        <v>311.5</v>
      </c>
      <c r="G13" s="71">
        <f t="shared" si="1"/>
        <v>311.5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308.89999999999998</v>
      </c>
      <c r="E14" s="85"/>
      <c r="F14" s="70">
        <f t="shared" si="0"/>
        <v>308.89999999999998</v>
      </c>
      <c r="G14" s="71">
        <f t="shared" si="1"/>
        <v>0</v>
      </c>
      <c r="H14" s="71">
        <f t="shared" si="2"/>
        <v>0</v>
      </c>
      <c r="I14" s="71">
        <f t="shared" si="3"/>
        <v>308.89999999999998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306.7</v>
      </c>
      <c r="E15" s="85"/>
      <c r="F15" s="70">
        <f t="shared" si="0"/>
        <v>306.7</v>
      </c>
      <c r="G15" s="71">
        <f t="shared" si="1"/>
        <v>0</v>
      </c>
      <c r="H15" s="71">
        <f t="shared" si="2"/>
        <v>0</v>
      </c>
      <c r="I15" s="71">
        <f t="shared" si="3"/>
        <v>306.7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301.89999999999998</v>
      </c>
      <c r="E16" s="85"/>
      <c r="F16" s="70">
        <f t="shared" si="0"/>
        <v>301.89999999999998</v>
      </c>
      <c r="G16" s="71">
        <f t="shared" si="1"/>
        <v>0</v>
      </c>
      <c r="H16" s="71">
        <f t="shared" si="2"/>
        <v>0</v>
      </c>
      <c r="I16" s="71">
        <f t="shared" si="3"/>
        <v>301.89999999999998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308.3</v>
      </c>
      <c r="E17" s="85"/>
      <c r="F17" s="70">
        <f t="shared" si="0"/>
        <v>308.3</v>
      </c>
      <c r="G17" s="71">
        <f t="shared" si="1"/>
        <v>0</v>
      </c>
      <c r="H17" s="71">
        <f t="shared" si="2"/>
        <v>0</v>
      </c>
      <c r="I17" s="71">
        <f t="shared" si="3"/>
        <v>308.3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302.60000000000002</v>
      </c>
      <c r="E18" s="85"/>
      <c r="F18" s="70">
        <f t="shared" si="0"/>
        <v>302.60000000000002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302.60000000000002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305.8</v>
      </c>
      <c r="E19" s="85"/>
      <c r="F19" s="70">
        <f t="shared" si="0"/>
        <v>305.8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305.8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301.8</v>
      </c>
      <c r="E20" s="85"/>
      <c r="F20" s="70">
        <f t="shared" si="0"/>
        <v>301.8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301.8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307.7</v>
      </c>
      <c r="E21" s="85"/>
      <c r="F21" s="70">
        <f t="shared" si="0"/>
        <v>307.7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</v>
      </c>
      <c r="E22" s="85"/>
      <c r="F22" s="70">
        <f t="shared" si="0"/>
        <v>300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311.2</v>
      </c>
      <c r="E23" s="85"/>
      <c r="F23" s="70">
        <f t="shared" si="0"/>
        <v>311.2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311.2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301.8</v>
      </c>
      <c r="E24" s="85"/>
      <c r="F24" s="70">
        <f t="shared" si="0"/>
        <v>301.8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301.8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</v>
      </c>
      <c r="E25" s="85"/>
      <c r="F25" s="70">
        <f t="shared" si="0"/>
        <v>310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301.60000000000002</v>
      </c>
      <c r="E26" s="85"/>
      <c r="F26" s="70">
        <f t="shared" si="0"/>
        <v>301.60000000000002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301.60000000000002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297.39999999999998</v>
      </c>
      <c r="E27" s="85"/>
      <c r="F27" s="70">
        <f t="shared" si="0"/>
        <v>297.39999999999998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299</v>
      </c>
      <c r="E28" s="85"/>
      <c r="F28" s="70">
        <f t="shared" si="0"/>
        <v>299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299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296.3</v>
      </c>
      <c r="E29" s="85"/>
      <c r="F29" s="70">
        <f t="shared" si="0"/>
        <v>296.3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296.3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303.7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313.2</v>
      </c>
      <c r="E31" s="85"/>
      <c r="F31" s="70">
        <f t="shared" si="0"/>
        <v>313.2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313.2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303.2</v>
      </c>
      <c r="E32" s="85"/>
      <c r="F32" s="70">
        <f t="shared" si="0"/>
        <v>303.2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303.2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295.7</v>
      </c>
      <c r="E33" s="85"/>
      <c r="F33" s="70">
        <f t="shared" si="0"/>
        <v>295.7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295.7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304.10000000000002</v>
      </c>
      <c r="E34" s="85"/>
      <c r="F34" s="70">
        <f t="shared" si="0"/>
        <v>304.10000000000002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304.10000000000002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935.6</v>
      </c>
      <c r="H46" s="71">
        <f>SUM(H10:H45)</f>
        <v>4</v>
      </c>
      <c r="I46" s="71">
        <f>LARGE(I10:I45,1)+LARGE(I10:I45,2)+LARGE(I10:I45,3)</f>
        <v>923.90000000000009</v>
      </c>
      <c r="J46" s="71">
        <f>SUM(J10:J45)</f>
        <v>4</v>
      </c>
      <c r="K46" s="71">
        <f>LARGE(K10:K45,1)+LARGE(K10:K45,2)+LARGE(K10:K45,3)</f>
        <v>916.1</v>
      </c>
      <c r="L46" s="71">
        <f>SUM(L10:L45)</f>
        <v>4</v>
      </c>
      <c r="M46" s="71">
        <f>LARGE(M10:M45,1)+LARGE(M10:M45,2)+LARGE(M10:M45,3)</f>
        <v>923</v>
      </c>
      <c r="N46" s="71">
        <f>SUM(N10:N45)</f>
        <v>4</v>
      </c>
      <c r="O46" s="71">
        <f>LARGE(O10:O45,1)+LARGE(O10:O45,2)+LARGE(O10:O45,3)</f>
        <v>898</v>
      </c>
      <c r="P46" s="71">
        <f>SUM(P10:P45)</f>
        <v>4</v>
      </c>
      <c r="Q46" s="71">
        <f>LARGE(Q10:Q45,1)+LARGE(Q10:Q45,2)+LARGE(Q10:Q45,3)</f>
        <v>920.5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T11" sqref="T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Übersicht!H4</f>
        <v>Breddenberg-Heid.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925.1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920.2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916.40000000000009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123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903.30000000000007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124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902.8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125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308.3</v>
      </c>
      <c r="E10" s="85"/>
      <c r="F10" s="70">
        <f>IF(E10="x","0",D10)</f>
        <v>308.3</v>
      </c>
      <c r="G10" s="71">
        <f>IF(C10=$B$2,F10,0)</f>
        <v>308.3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300.89999999999998</v>
      </c>
      <c r="E11" s="85"/>
      <c r="F11" s="70">
        <f t="shared" ref="F11:F45" si="0">IF(E11="x","0",D11)</f>
        <v>300.89999999999998</v>
      </c>
      <c r="G11" s="71">
        <f t="shared" ref="G11:G45" si="1">IF(C11=$B$2,F11,0)</f>
        <v>300.89999999999998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309.39999999999998</v>
      </c>
      <c r="E12" s="85"/>
      <c r="F12" s="70">
        <f t="shared" si="0"/>
        <v>309.39999999999998</v>
      </c>
      <c r="G12" s="71">
        <f t="shared" si="1"/>
        <v>309.39999999999998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307.39999999999998</v>
      </c>
      <c r="E13" s="85"/>
      <c r="F13" s="70">
        <f t="shared" si="0"/>
        <v>307.39999999999998</v>
      </c>
      <c r="G13" s="71">
        <f t="shared" si="1"/>
        <v>307.39999999999998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309.8</v>
      </c>
      <c r="E14" s="85"/>
      <c r="F14" s="70">
        <f t="shared" si="0"/>
        <v>309.8</v>
      </c>
      <c r="G14" s="71">
        <f t="shared" si="1"/>
        <v>0</v>
      </c>
      <c r="H14" s="71">
        <f t="shared" si="2"/>
        <v>0</v>
      </c>
      <c r="I14" s="71">
        <f t="shared" si="3"/>
        <v>309.8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302.39999999999998</v>
      </c>
      <c r="E15" s="85"/>
      <c r="F15" s="70">
        <f t="shared" si="0"/>
        <v>302.39999999999998</v>
      </c>
      <c r="G15" s="71">
        <f t="shared" si="1"/>
        <v>0</v>
      </c>
      <c r="H15" s="71">
        <f t="shared" si="2"/>
        <v>0</v>
      </c>
      <c r="I15" s="71">
        <f t="shared" si="3"/>
        <v>302.39999999999998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303</v>
      </c>
      <c r="E16" s="85"/>
      <c r="F16" s="70">
        <f t="shared" si="0"/>
        <v>303</v>
      </c>
      <c r="G16" s="71">
        <f t="shared" si="1"/>
        <v>0</v>
      </c>
      <c r="H16" s="71">
        <f t="shared" si="2"/>
        <v>0</v>
      </c>
      <c r="I16" s="71">
        <f t="shared" si="3"/>
        <v>303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307.39999999999998</v>
      </c>
      <c r="E17" s="85"/>
      <c r="F17" s="70">
        <f t="shared" si="0"/>
        <v>307.39999999999998</v>
      </c>
      <c r="G17" s="71">
        <f t="shared" si="1"/>
        <v>0</v>
      </c>
      <c r="H17" s="71">
        <f t="shared" si="2"/>
        <v>0</v>
      </c>
      <c r="I17" s="71">
        <f t="shared" si="3"/>
        <v>307.39999999999998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293.60000000000002</v>
      </c>
      <c r="E18" s="85"/>
      <c r="F18" s="70">
        <f t="shared" si="0"/>
        <v>293.60000000000002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293.60000000000002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308.8</v>
      </c>
      <c r="E19" s="85"/>
      <c r="F19" s="70">
        <f t="shared" si="0"/>
        <v>308.8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308.8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299.2</v>
      </c>
      <c r="E20" s="85"/>
      <c r="F20" s="70">
        <f t="shared" si="0"/>
        <v>299.2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299.2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304</v>
      </c>
      <c r="E21" s="85"/>
      <c r="F21" s="70">
        <f t="shared" si="0"/>
        <v>304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304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305.2</v>
      </c>
      <c r="E22" s="85"/>
      <c r="F22" s="70">
        <f t="shared" si="0"/>
        <v>305.2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305.2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297.10000000000002</v>
      </c>
      <c r="E23" s="85"/>
      <c r="F23" s="70">
        <f t="shared" si="0"/>
        <v>297.10000000000002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297.10000000000002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305.3</v>
      </c>
      <c r="E24" s="85"/>
      <c r="F24" s="70">
        <f t="shared" si="0"/>
        <v>305.3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305.3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305.89999999999998</v>
      </c>
      <c r="E25" s="85"/>
      <c r="F25" s="70">
        <f t="shared" si="0"/>
        <v>305.89999999999998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305.89999999999998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304.10000000000002</v>
      </c>
      <c r="E26" s="85"/>
      <c r="F26" s="70">
        <f t="shared" si="0"/>
        <v>304.10000000000002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304.10000000000002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297.39999999999998</v>
      </c>
      <c r="E27" s="85"/>
      <c r="F27" s="70">
        <f t="shared" si="0"/>
        <v>297.39999999999998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301.8</v>
      </c>
      <c r="E28" s="85"/>
      <c r="F28" s="70">
        <f t="shared" si="0"/>
        <v>301.8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301.8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298.60000000000002</v>
      </c>
      <c r="E29" s="8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294.89999999999998</v>
      </c>
      <c r="E30" s="85"/>
      <c r="F30" s="70">
        <f t="shared" si="0"/>
        <v>294.89999999999998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294.89999999999998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309.5</v>
      </c>
      <c r="E31" s="85"/>
      <c r="F31" s="70">
        <f t="shared" si="0"/>
        <v>309.5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309.5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301.5</v>
      </c>
      <c r="E32" s="85"/>
      <c r="F32" s="70">
        <f t="shared" si="0"/>
        <v>301.5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301.5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291.8</v>
      </c>
      <c r="E33" s="85"/>
      <c r="F33" s="70">
        <f t="shared" si="0"/>
        <v>291.8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291.8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290.7</v>
      </c>
      <c r="E34" s="85"/>
      <c r="F34" s="70">
        <f t="shared" si="0"/>
        <v>290.7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290.7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925.1</v>
      </c>
      <c r="H46" s="71">
        <f>SUM(H10:H45)</f>
        <v>4</v>
      </c>
      <c r="I46" s="71">
        <f>LARGE(I10:I45,1)+LARGE(I10:I45,2)+LARGE(I10:I45,3)</f>
        <v>920.2</v>
      </c>
      <c r="J46" s="71">
        <f>SUM(J10:J45)</f>
        <v>4</v>
      </c>
      <c r="K46" s="71">
        <f>LARGE(K10:K45,1)+LARGE(K10:K45,2)+LARGE(K10:K45,3)</f>
        <v>912</v>
      </c>
      <c r="L46" s="71">
        <f>SUM(L10:L45)</f>
        <v>4</v>
      </c>
      <c r="M46" s="71">
        <f>LARGE(M10:M45,1)+LARGE(M10:M45,2)+LARGE(M10:M45,3)</f>
        <v>916.40000000000009</v>
      </c>
      <c r="N46" s="71">
        <f>SUM(N10:N45)</f>
        <v>4</v>
      </c>
      <c r="O46" s="71">
        <f>LARGE(O10:O45,1)+LARGE(O10:O45,2)+LARGE(O10:O45,3)</f>
        <v>903.30000000000007</v>
      </c>
      <c r="P46" s="71">
        <f>SUM(P10:P45)</f>
        <v>4</v>
      </c>
      <c r="Q46" s="71">
        <f>LARGE(Q10:Q45,1)+LARGE(Q10:Q45,2)+LARGE(Q10:Q45,3)</f>
        <v>902.8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2" sqref="D1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Übersicht!I4</f>
        <v>Neubörger</v>
      </c>
      <c r="X1" s="189"/>
    </row>
    <row r="2" spans="1:27" x14ac:dyDescent="0.3">
      <c r="A2" s="115">
        <v>1</v>
      </c>
      <c r="B2" s="66" t="str">
        <f>'Wettkampf 1'!B2</f>
        <v>Spahnharrenst. I</v>
      </c>
      <c r="D2" s="75">
        <f>G46</f>
        <v>922.40000000000009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Esterwegen II</v>
      </c>
      <c r="D3" s="75">
        <f>I46</f>
        <v>916.69999999999993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D4" s="75">
        <f>K46</f>
        <v>914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D5" s="75">
        <f>M46</f>
        <v>926.5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91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D6" s="75">
        <f>O46</f>
        <v>909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126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D7" s="75">
        <f>Q46</f>
        <v>923.00000000000011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91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309</v>
      </c>
      <c r="E10" s="85"/>
      <c r="F10" s="70">
        <f>IF(E10="x","0",D10)</f>
        <v>309</v>
      </c>
      <c r="G10" s="71">
        <f>IF(C10=$B$2,F10,0)</f>
        <v>309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305.60000000000002</v>
      </c>
      <c r="E11" s="85"/>
      <c r="F11" s="70">
        <f t="shared" ref="F11:F45" si="0">IF(E11="x","0",D11)</f>
        <v>305.60000000000002</v>
      </c>
      <c r="G11" s="71">
        <f t="shared" ref="G11:G45" si="1">IF(C11=$B$2,F11,0)</f>
        <v>305.60000000000002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305.7</v>
      </c>
      <c r="E12" s="85"/>
      <c r="F12" s="70">
        <f t="shared" si="0"/>
        <v>305.7</v>
      </c>
      <c r="G12" s="71">
        <f t="shared" si="1"/>
        <v>305.7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307.7</v>
      </c>
      <c r="E13" s="85"/>
      <c r="F13" s="70">
        <f t="shared" si="0"/>
        <v>307.7</v>
      </c>
      <c r="G13" s="71">
        <f t="shared" si="1"/>
        <v>307.7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303.89999999999998</v>
      </c>
      <c r="E14" s="85"/>
      <c r="F14" s="70">
        <f t="shared" si="0"/>
        <v>303.89999999999998</v>
      </c>
      <c r="G14" s="71">
        <f t="shared" si="1"/>
        <v>0</v>
      </c>
      <c r="H14" s="71">
        <f t="shared" si="2"/>
        <v>0</v>
      </c>
      <c r="I14" s="71">
        <f t="shared" si="3"/>
        <v>303.89999999999998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304.5</v>
      </c>
      <c r="E15" s="85"/>
      <c r="F15" s="70">
        <f t="shared" si="0"/>
        <v>304.5</v>
      </c>
      <c r="G15" s="71">
        <f t="shared" si="1"/>
        <v>0</v>
      </c>
      <c r="H15" s="71">
        <f t="shared" si="2"/>
        <v>0</v>
      </c>
      <c r="I15" s="71">
        <f t="shared" si="3"/>
        <v>304.5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300.89999999999998</v>
      </c>
      <c r="E16" s="85"/>
      <c r="F16" s="70">
        <f t="shared" si="0"/>
        <v>300.89999999999998</v>
      </c>
      <c r="G16" s="71">
        <f t="shared" si="1"/>
        <v>0</v>
      </c>
      <c r="H16" s="71">
        <f t="shared" si="2"/>
        <v>0</v>
      </c>
      <c r="I16" s="71">
        <f t="shared" si="3"/>
        <v>300.89999999999998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308.3</v>
      </c>
      <c r="E17" s="85"/>
      <c r="F17" s="70">
        <f t="shared" si="0"/>
        <v>308.3</v>
      </c>
      <c r="G17" s="71">
        <f t="shared" si="1"/>
        <v>0</v>
      </c>
      <c r="H17" s="71">
        <f t="shared" si="2"/>
        <v>0</v>
      </c>
      <c r="I17" s="71">
        <f t="shared" si="3"/>
        <v>308.3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299.60000000000002</v>
      </c>
      <c r="E18" s="85"/>
      <c r="F18" s="70">
        <f t="shared" si="0"/>
        <v>299.60000000000002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299.60000000000002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306.89999999999998</v>
      </c>
      <c r="E19" s="85"/>
      <c r="F19" s="70">
        <f t="shared" si="0"/>
        <v>306.89999999999998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303</v>
      </c>
      <c r="E20" s="85"/>
      <c r="F20" s="70">
        <f t="shared" si="0"/>
        <v>303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304.10000000000002</v>
      </c>
      <c r="E21" s="85"/>
      <c r="F21" s="70">
        <f t="shared" si="0"/>
        <v>304.10000000000002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304.10000000000002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308.89999999999998</v>
      </c>
      <c r="E22" s="85"/>
      <c r="F22" s="70">
        <f t="shared" si="0"/>
        <v>308.89999999999998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308.89999999999998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297.89999999999998</v>
      </c>
      <c r="E23" s="85"/>
      <c r="F23" s="70">
        <f t="shared" si="0"/>
        <v>297.89999999999998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297.89999999999998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307.2</v>
      </c>
      <c r="E24" s="85"/>
      <c r="F24" s="70">
        <f t="shared" si="0"/>
        <v>307.2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307.2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310.39999999999998</v>
      </c>
      <c r="E25" s="85"/>
      <c r="F25" s="70">
        <f t="shared" si="0"/>
        <v>310.39999999999998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301.5</v>
      </c>
      <c r="E26" s="85"/>
      <c r="F26" s="70">
        <f t="shared" si="0"/>
        <v>301.5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301.5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301.7</v>
      </c>
      <c r="E27" s="85"/>
      <c r="F27" s="70">
        <f t="shared" si="0"/>
        <v>301.7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301.7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305.8</v>
      </c>
      <c r="E28" s="85"/>
      <c r="F28" s="70">
        <f t="shared" si="0"/>
        <v>305.8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305.8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295.89999999999998</v>
      </c>
      <c r="E29" s="85"/>
      <c r="F29" s="70">
        <f t="shared" si="0"/>
        <v>295.89999999999998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295.89999999999998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290.89999999999998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308.3</v>
      </c>
      <c r="E31" s="85"/>
      <c r="F31" s="70">
        <f t="shared" si="0"/>
        <v>308.3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308.3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310.60000000000002</v>
      </c>
      <c r="E32" s="85"/>
      <c r="F32" s="70">
        <f t="shared" si="0"/>
        <v>310.60000000000002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310.60000000000002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303.39999999999998</v>
      </c>
      <c r="E33" s="85"/>
      <c r="F33" s="70">
        <f t="shared" si="0"/>
        <v>303.39999999999998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303.39999999999998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304.10000000000002</v>
      </c>
      <c r="E34" s="85"/>
      <c r="F34" s="70">
        <f t="shared" si="0"/>
        <v>304.10000000000002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304.10000000000002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289.3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922.40000000000009</v>
      </c>
      <c r="H46" s="71">
        <f>SUM(H10:H45)</f>
        <v>4</v>
      </c>
      <c r="I46" s="71">
        <f>LARGE(I10:I45,1)+LARGE(I10:I45,2)+LARGE(I10:I45,3)</f>
        <v>916.69999999999993</v>
      </c>
      <c r="J46" s="71">
        <f>SUM(J10:J45)</f>
        <v>4</v>
      </c>
      <c r="K46" s="71">
        <f>LARGE(K10:K45,1)+LARGE(K10:K45,2)+LARGE(K10:K45,3)</f>
        <v>914</v>
      </c>
      <c r="L46" s="71">
        <f>SUM(L10:L45)</f>
        <v>4</v>
      </c>
      <c r="M46" s="71">
        <f>LARGE(M10:M45,1)+LARGE(M10:M45,2)+LARGE(M10:M45,3)</f>
        <v>926.5</v>
      </c>
      <c r="N46" s="71">
        <f>SUM(N10:N45)</f>
        <v>4</v>
      </c>
      <c r="O46" s="71">
        <f>LARGE(O10:O45,1)+LARGE(O10:O45,2)+LARGE(O10:O45,3)</f>
        <v>909</v>
      </c>
      <c r="P46" s="71">
        <f>SUM(P10:P45)</f>
        <v>4</v>
      </c>
      <c r="Q46" s="71">
        <f>LARGE(Q10:Q45,1)+LARGE(Q10:Q45,2)+LARGE(Q10:Q45,3)</f>
        <v>923.00000000000011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AD17" sqref="AD17:AD1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Übersicht!L4</f>
        <v>Spahnharrenstätte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934.90000000000009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923.2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917.89999999999986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915.9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82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917.60000000000014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127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920.59999999999991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82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313.3</v>
      </c>
      <c r="E10" s="85"/>
      <c r="F10" s="70">
        <f>IF(E10="x","0",D10)</f>
        <v>313.3</v>
      </c>
      <c r="G10" s="71">
        <f>IF(C10=$B$2,F10,0)</f>
        <v>313.3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105.1</v>
      </c>
      <c r="V10" s="86">
        <v>104.4</v>
      </c>
      <c r="W10" s="86">
        <v>103.8</v>
      </c>
      <c r="X10" s="91">
        <f>U10+V10+W10</f>
        <v>313.3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305.10000000000002</v>
      </c>
      <c r="E11" s="85"/>
      <c r="F11" s="70">
        <f t="shared" ref="F11:F45" si="0">IF(E11="x","0",D11)</f>
        <v>305.10000000000002</v>
      </c>
      <c r="G11" s="71">
        <f t="shared" ref="G11:G45" si="1">IF(C11=$B$2,F11,0)</f>
        <v>305.10000000000002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101.3</v>
      </c>
      <c r="V11" s="87">
        <v>101.2</v>
      </c>
      <c r="W11" s="87">
        <v>102.6</v>
      </c>
      <c r="X11" s="92">
        <f t="shared" ref="X11:X45" si="13">U11+V11+W11</f>
        <v>305.10000000000002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311.60000000000002</v>
      </c>
      <c r="E12" s="85"/>
      <c r="F12" s="70">
        <f t="shared" si="0"/>
        <v>311.60000000000002</v>
      </c>
      <c r="G12" s="71">
        <f t="shared" si="1"/>
        <v>311.60000000000002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104.6</v>
      </c>
      <c r="V12" s="87">
        <v>104.1</v>
      </c>
      <c r="W12" s="87">
        <v>102.9</v>
      </c>
      <c r="X12" s="92">
        <f t="shared" si="13"/>
        <v>311.60000000000002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310</v>
      </c>
      <c r="E13" s="85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103.9</v>
      </c>
      <c r="V13" s="87">
        <v>103.1</v>
      </c>
      <c r="W13" s="87">
        <v>103</v>
      </c>
      <c r="X13" s="92">
        <f t="shared" si="13"/>
        <v>310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309.5</v>
      </c>
      <c r="E14" s="85"/>
      <c r="F14" s="70">
        <f t="shared" si="0"/>
        <v>309.5</v>
      </c>
      <c r="G14" s="71">
        <f t="shared" si="1"/>
        <v>0</v>
      </c>
      <c r="H14" s="71">
        <f t="shared" si="2"/>
        <v>0</v>
      </c>
      <c r="I14" s="71">
        <f t="shared" si="3"/>
        <v>309.5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102.6</v>
      </c>
      <c r="V14" s="87">
        <v>102.5</v>
      </c>
      <c r="W14" s="87">
        <v>104.4</v>
      </c>
      <c r="X14" s="92">
        <f t="shared" si="13"/>
        <v>309.5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305.5</v>
      </c>
      <c r="E15" s="85"/>
      <c r="F15" s="70">
        <f t="shared" si="0"/>
        <v>305.5</v>
      </c>
      <c r="G15" s="71">
        <f t="shared" si="1"/>
        <v>0</v>
      </c>
      <c r="H15" s="71">
        <f t="shared" si="2"/>
        <v>0</v>
      </c>
      <c r="I15" s="71">
        <f t="shared" si="3"/>
        <v>305.5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101.6</v>
      </c>
      <c r="V15" s="87">
        <v>102.1</v>
      </c>
      <c r="W15" s="87">
        <v>101.8</v>
      </c>
      <c r="X15" s="92">
        <f t="shared" si="13"/>
        <v>305.5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308.2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102.5</v>
      </c>
      <c r="V16" s="87">
        <v>101.3</v>
      </c>
      <c r="W16" s="87">
        <v>104.4</v>
      </c>
      <c r="X16" s="92">
        <f t="shared" si="13"/>
        <v>308.20000000000005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167">
        <v>302.3</v>
      </c>
      <c r="E17" s="85"/>
      <c r="F17" s="70">
        <f t="shared" si="0"/>
        <v>302.3</v>
      </c>
      <c r="G17" s="71">
        <f t="shared" si="1"/>
        <v>0</v>
      </c>
      <c r="H17" s="71">
        <f t="shared" si="2"/>
        <v>0</v>
      </c>
      <c r="I17" s="71">
        <f t="shared" si="3"/>
        <v>302.3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102.1</v>
      </c>
      <c r="V17" s="87">
        <v>100.4</v>
      </c>
      <c r="W17" s="87">
        <v>99.8</v>
      </c>
      <c r="X17" s="92">
        <f t="shared" si="13"/>
        <v>302.3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298.7</v>
      </c>
      <c r="E18" s="85"/>
      <c r="F18" s="70">
        <f t="shared" si="0"/>
        <v>298.7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298.7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98.5</v>
      </c>
      <c r="V18" s="87">
        <v>100.7</v>
      </c>
      <c r="W18" s="87">
        <v>99.5</v>
      </c>
      <c r="X18" s="92">
        <f t="shared" si="13"/>
        <v>298.7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306.89999999999998</v>
      </c>
      <c r="E19" s="85"/>
      <c r="F19" s="70">
        <f t="shared" si="0"/>
        <v>306.89999999999998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103.4</v>
      </c>
      <c r="V19" s="87">
        <v>101.2</v>
      </c>
      <c r="W19" s="87">
        <v>102.3</v>
      </c>
      <c r="X19" s="92">
        <f t="shared" si="13"/>
        <v>306.90000000000003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298.8</v>
      </c>
      <c r="E20" s="85"/>
      <c r="F20" s="70">
        <f t="shared" si="0"/>
        <v>298.8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298.8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97.9</v>
      </c>
      <c r="V20" s="87">
        <v>99.6</v>
      </c>
      <c r="W20" s="87">
        <v>101.3</v>
      </c>
      <c r="X20" s="92">
        <f t="shared" si="13"/>
        <v>298.8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312.2</v>
      </c>
      <c r="E21" s="85"/>
      <c r="F21" s="70">
        <f t="shared" si="0"/>
        <v>312.2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105.1</v>
      </c>
      <c r="V21" s="87">
        <v>102.8</v>
      </c>
      <c r="W21" s="87">
        <v>104.3</v>
      </c>
      <c r="X21" s="92">
        <f t="shared" si="13"/>
        <v>312.2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297.39999999999998</v>
      </c>
      <c r="E22" s="85"/>
      <c r="F22" s="70">
        <f t="shared" si="0"/>
        <v>297.39999999999998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297.39999999999998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99.3</v>
      </c>
      <c r="V22" s="87">
        <v>97.8</v>
      </c>
      <c r="W22" s="87">
        <v>100.3</v>
      </c>
      <c r="X22" s="92">
        <f t="shared" si="13"/>
        <v>297.39999999999998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307.5</v>
      </c>
      <c r="E23" s="8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307.5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102.2</v>
      </c>
      <c r="V23" s="87">
        <v>102.4</v>
      </c>
      <c r="W23" s="87">
        <v>102.9</v>
      </c>
      <c r="X23" s="92">
        <f t="shared" si="13"/>
        <v>307.5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299.89999999999998</v>
      </c>
      <c r="E24" s="85"/>
      <c r="F24" s="70">
        <f t="shared" si="0"/>
        <v>299.89999999999998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299.89999999999998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96.7</v>
      </c>
      <c r="V24" s="87">
        <v>99.5</v>
      </c>
      <c r="W24" s="87">
        <v>103.7</v>
      </c>
      <c r="X24" s="92">
        <f t="shared" si="13"/>
        <v>299.89999999999998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308.5</v>
      </c>
      <c r="E25" s="85"/>
      <c r="F25" s="70">
        <f t="shared" si="0"/>
        <v>308.5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308.5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103.8</v>
      </c>
      <c r="V25" s="87">
        <v>99.5</v>
      </c>
      <c r="W25" s="87">
        <v>105.2</v>
      </c>
      <c r="X25" s="92">
        <f t="shared" si="13"/>
        <v>308.5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308.8</v>
      </c>
      <c r="E26" s="85"/>
      <c r="F26" s="70">
        <f t="shared" si="0"/>
        <v>308.8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308.8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102.9</v>
      </c>
      <c r="V26" s="87">
        <v>103.3</v>
      </c>
      <c r="W26" s="87">
        <v>102.6</v>
      </c>
      <c r="X26" s="92">
        <f t="shared" si="13"/>
        <v>308.79999999999995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297.7</v>
      </c>
      <c r="E27" s="85"/>
      <c r="F27" s="70">
        <f t="shared" si="0"/>
        <v>297.7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98.9</v>
      </c>
      <c r="V27" s="87">
        <v>96.4</v>
      </c>
      <c r="W27" s="87">
        <v>102.4</v>
      </c>
      <c r="X27" s="92">
        <f t="shared" si="13"/>
        <v>297.70000000000005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311.10000000000002</v>
      </c>
      <c r="E28" s="85"/>
      <c r="F28" s="70">
        <f t="shared" si="0"/>
        <v>311.10000000000002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311.10000000000002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103.6</v>
      </c>
      <c r="V28" s="87">
        <v>104.3</v>
      </c>
      <c r="W28" s="87">
        <v>103.2</v>
      </c>
      <c r="X28" s="92">
        <f t="shared" si="13"/>
        <v>311.09999999999997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294.3</v>
      </c>
      <c r="E29" s="85"/>
      <c r="F29" s="70">
        <f t="shared" si="0"/>
        <v>294.3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96.1</v>
      </c>
      <c r="V29" s="87">
        <v>99.4</v>
      </c>
      <c r="W29" s="87">
        <v>98.8</v>
      </c>
      <c r="X29" s="92">
        <f t="shared" si="13"/>
        <v>294.3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293.8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97.5</v>
      </c>
      <c r="V30" s="87">
        <v>99.4</v>
      </c>
      <c r="W30" s="87">
        <v>96.9</v>
      </c>
      <c r="X30" s="92">
        <f t="shared" si="13"/>
        <v>293.8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311.39999999999998</v>
      </c>
      <c r="E31" s="85"/>
      <c r="F31" s="70">
        <f t="shared" si="0"/>
        <v>311.39999999999998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311.39999999999998</v>
      </c>
      <c r="R31" s="71">
        <f t="shared" si="12"/>
        <v>1</v>
      </c>
      <c r="S31" s="71"/>
      <c r="T31" s="71"/>
      <c r="U31" s="87">
        <v>103</v>
      </c>
      <c r="V31" s="87">
        <v>104</v>
      </c>
      <c r="W31" s="87">
        <v>104.4</v>
      </c>
      <c r="X31" s="92">
        <f t="shared" si="13"/>
        <v>311.39999999999998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309.7</v>
      </c>
      <c r="E32" s="85"/>
      <c r="F32" s="70">
        <f t="shared" si="0"/>
        <v>309.7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309.7</v>
      </c>
      <c r="R32" s="71">
        <f t="shared" si="12"/>
        <v>1</v>
      </c>
      <c r="S32" s="71"/>
      <c r="T32" s="71"/>
      <c r="U32" s="87">
        <v>101.4</v>
      </c>
      <c r="V32" s="87">
        <v>103.7</v>
      </c>
      <c r="W32" s="87">
        <v>104.6</v>
      </c>
      <c r="X32" s="92">
        <f t="shared" si="13"/>
        <v>309.70000000000005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295.60000000000002</v>
      </c>
      <c r="E33" s="85"/>
      <c r="F33" s="70">
        <f t="shared" si="0"/>
        <v>295.60000000000002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295.60000000000002</v>
      </c>
      <c r="R33" s="71">
        <f t="shared" si="12"/>
        <v>1</v>
      </c>
      <c r="S33" s="71"/>
      <c r="T33" s="71"/>
      <c r="U33" s="87">
        <v>99.5</v>
      </c>
      <c r="V33" s="87">
        <v>97.2</v>
      </c>
      <c r="W33" s="87">
        <v>98.9</v>
      </c>
      <c r="X33" s="92">
        <f t="shared" si="13"/>
        <v>295.60000000000002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299.5</v>
      </c>
      <c r="E34" s="85"/>
      <c r="F34" s="70">
        <f t="shared" si="0"/>
        <v>299.5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299.5</v>
      </c>
      <c r="R34" s="71">
        <f t="shared" si="12"/>
        <v>1</v>
      </c>
      <c r="S34" s="71"/>
      <c r="T34" s="71"/>
      <c r="U34" s="87">
        <v>103.3</v>
      </c>
      <c r="V34" s="87">
        <v>99.6</v>
      </c>
      <c r="W34" s="87">
        <v>96.6</v>
      </c>
      <c r="X34" s="92">
        <f t="shared" si="13"/>
        <v>299.5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934.90000000000009</v>
      </c>
      <c r="H46" s="71">
        <f>SUM(H10:H45)</f>
        <v>4</v>
      </c>
      <c r="I46" s="71">
        <f>LARGE(I10:I45,1)+LARGE(I10:I45,2)+LARGE(I10:I45,3)</f>
        <v>923.2</v>
      </c>
      <c r="J46" s="71">
        <f>SUM(J10:J45)</f>
        <v>4</v>
      </c>
      <c r="K46" s="71">
        <f>LARGE(K10:K45,1)+LARGE(K10:K45,2)+LARGE(K10:K45,3)</f>
        <v>917.89999999999986</v>
      </c>
      <c r="L46" s="71">
        <f>SUM(L10:L45)</f>
        <v>4</v>
      </c>
      <c r="M46" s="71">
        <f>LARGE(M10:M45,1)+LARGE(M10:M45,2)+LARGE(M10:M45,3)</f>
        <v>915.9</v>
      </c>
      <c r="N46" s="71">
        <f>SUM(N10:N45)</f>
        <v>4</v>
      </c>
      <c r="O46" s="71">
        <f>LARGE(O10:O45,1)+LARGE(O10:O45,2)+LARGE(O10:O45,3)</f>
        <v>917.60000000000014</v>
      </c>
      <c r="P46" s="71">
        <f>SUM(P10:P45)</f>
        <v>4</v>
      </c>
      <c r="Q46" s="71">
        <f>LARGE(Q10:Q45,1)+LARGE(Q10:Q45,2)+LARGE(Q10:Q45,3)</f>
        <v>920.59999999999991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Übersicht!M4</f>
        <v>Esterwegen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2020-01-19T12:17:49Z</dcterms:modified>
</cp:coreProperties>
</file>