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amilie Schmidt\Desktop\"/>
    </mc:Choice>
  </mc:AlternateContent>
  <xr:revisionPtr revIDLastSave="0" documentId="13_ncr:1_{16746734-269F-49B9-8C12-4DD682C7B0ED}" xr6:coauthVersionLast="44" xr6:coauthVersionMax="44" xr10:uidLastSave="{00000000-0000-0000-0000-000000000000}"/>
  <bookViews>
    <workbookView xWindow="-108" yWindow="-108" windowWidth="23256" windowHeight="12576" tabRatio="918" xr2:uid="{00000000-000D-0000-FFFF-FFFF00000000}"/>
  </bookViews>
  <sheets>
    <sheet name="Übersicht" sheetId="1" r:id="rId1"/>
    <sheet name="Wettkampf 1" sheetId="2" r:id="rId2"/>
    <sheet name="Wettkampf 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8" i="2"/>
  <c r="C37" i="2"/>
  <c r="C36" i="2"/>
  <c r="C35" i="2"/>
  <c r="C34" i="2"/>
  <c r="C32" i="2"/>
  <c r="C31" i="2"/>
  <c r="C30" i="2"/>
  <c r="C29" i="2"/>
  <c r="C28" i="2"/>
  <c r="C26" i="2"/>
  <c r="C25" i="2"/>
  <c r="C24" i="2"/>
  <c r="C23" i="2"/>
  <c r="C22" i="2"/>
  <c r="C20" i="2"/>
  <c r="C19" i="2"/>
  <c r="C18" i="2"/>
  <c r="C17" i="2"/>
  <c r="C16" i="2"/>
  <c r="C14" i="2"/>
  <c r="C13" i="2"/>
  <c r="C12" i="2"/>
  <c r="C11" i="2"/>
  <c r="C10" i="2"/>
  <c r="B10" i="18" l="1"/>
  <c r="B37" i="18"/>
  <c r="B7" i="18"/>
  <c r="B25" i="18"/>
  <c r="B11" i="18"/>
  <c r="B26" i="18"/>
  <c r="B33" i="18"/>
  <c r="B20" i="18"/>
  <c r="B31" i="18"/>
  <c r="B9" i="18"/>
  <c r="B3" i="18"/>
  <c r="B30" i="18"/>
  <c r="B29" i="18"/>
  <c r="B19" i="18"/>
  <c r="B15" i="18"/>
  <c r="B21" i="18"/>
  <c r="B2" i="18"/>
  <c r="B12" i="18"/>
  <c r="B16" i="18"/>
  <c r="B27" i="18"/>
  <c r="B4" i="18"/>
  <c r="B28" i="18"/>
  <c r="B13" i="18"/>
  <c r="B32" i="18"/>
  <c r="B22" i="18"/>
  <c r="B6" i="18"/>
  <c r="B14" i="18"/>
  <c r="B35" i="18"/>
  <c r="B5" i="18"/>
  <c r="B8" i="18"/>
  <c r="B17" i="18"/>
  <c r="B24" i="18"/>
  <c r="B34" i="18"/>
  <c r="B36" i="18"/>
  <c r="B18" i="18"/>
  <c r="B23" i="18"/>
  <c r="Q4" i="1"/>
  <c r="P4" i="1"/>
  <c r="O4" i="1"/>
  <c r="N4" i="1"/>
  <c r="M4" i="1"/>
  <c r="L4" i="1"/>
  <c r="C6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M44" i="21"/>
  <c r="F44" i="2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AC36" i="21" s="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AC30" i="21" s="1"/>
  <c r="F30" i="21"/>
  <c r="AB29" i="21"/>
  <c r="AA29" i="21"/>
  <c r="R29" i="21"/>
  <c r="H29" i="21"/>
  <c r="G29" i="21"/>
  <c r="F29" i="21"/>
  <c r="AB28" i="21"/>
  <c r="AC28" i="21" s="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AC21" i="21" s="1"/>
  <c r="F21" i="21"/>
  <c r="AB20" i="21"/>
  <c r="AA20" i="21"/>
  <c r="AC20" i="21" s="1"/>
  <c r="H20" i="21"/>
  <c r="F20" i="21"/>
  <c r="AB19" i="21"/>
  <c r="AA19" i="21"/>
  <c r="AC19" i="21" s="1"/>
  <c r="R19" i="21"/>
  <c r="J19" i="21"/>
  <c r="F19" i="21"/>
  <c r="N19" i="21"/>
  <c r="AB18" i="21"/>
  <c r="AA18" i="21"/>
  <c r="H18" i="21"/>
  <c r="F18" i="21"/>
  <c r="G18" i="21" s="1"/>
  <c r="AB17" i="21"/>
  <c r="AA17" i="21"/>
  <c r="Q17" i="21"/>
  <c r="J17" i="21"/>
  <c r="I17" i="21"/>
  <c r="F17" i="2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L14" i="21"/>
  <c r="H14" i="21"/>
  <c r="F14" i="21"/>
  <c r="M14" i="21" s="1"/>
  <c r="AB13" i="21"/>
  <c r="AA13" i="21"/>
  <c r="AC13" i="21" s="1"/>
  <c r="Q13" i="21"/>
  <c r="F13" i="21"/>
  <c r="G13" i="21" s="1"/>
  <c r="AB12" i="21"/>
  <c r="AA12" i="21"/>
  <c r="J12" i="21"/>
  <c r="F12" i="21"/>
  <c r="G12" i="21" s="1"/>
  <c r="AB11" i="21"/>
  <c r="AC11" i="21" s="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M34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K45" i="21" l="1"/>
  <c r="G14" i="21"/>
  <c r="AC17" i="21"/>
  <c r="AC18" i="21"/>
  <c r="AC32" i="21"/>
  <c r="AC42" i="21"/>
  <c r="Q10" i="21"/>
  <c r="AC12" i="21"/>
  <c r="AC22" i="21"/>
  <c r="AC24" i="21"/>
  <c r="AC34" i="21"/>
  <c r="AC41" i="21"/>
  <c r="AC43" i="21"/>
  <c r="AC45" i="21"/>
  <c r="K13" i="21"/>
  <c r="AC26" i="21"/>
  <c r="AC29" i="21"/>
  <c r="M13" i="21"/>
  <c r="AC23" i="21"/>
  <c r="AC31" i="21"/>
  <c r="AC10" i="21"/>
  <c r="AC14" i="21"/>
  <c r="AC35" i="21"/>
  <c r="AC38" i="21"/>
  <c r="AC27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C36" i="20" s="1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M27" i="20" l="1"/>
  <c r="O33" i="20"/>
  <c r="Q39" i="20"/>
  <c r="AC14" i="20"/>
  <c r="AC18" i="20"/>
  <c r="AC19" i="20"/>
  <c r="K21" i="20"/>
  <c r="AC42" i="20"/>
  <c r="AC35" i="20"/>
  <c r="AC26" i="20"/>
  <c r="AC30" i="20"/>
  <c r="AC11" i="20"/>
  <c r="AC10" i="20"/>
  <c r="AC23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8" i="18"/>
  <c r="C9" i="18"/>
  <c r="C33" i="18"/>
  <c r="C2" i="18"/>
  <c r="C17" i="18"/>
  <c r="C4" i="18"/>
  <c r="C15" i="18"/>
  <c r="C31" i="18"/>
  <c r="C30" i="18"/>
  <c r="C18" i="18"/>
  <c r="C7" i="18"/>
  <c r="C20" i="18"/>
  <c r="C11" i="18"/>
  <c r="C32" i="18"/>
  <c r="C34" i="18"/>
  <c r="C26" i="18"/>
  <c r="C25" i="18"/>
  <c r="C12" i="18"/>
  <c r="C5" i="18"/>
  <c r="C24" i="18"/>
  <c r="C22" i="18"/>
  <c r="C10" i="18"/>
  <c r="C13" i="18"/>
  <c r="C36" i="18"/>
  <c r="C21" i="18"/>
  <c r="C19" i="18"/>
  <c r="C3" i="18"/>
  <c r="C16" i="18"/>
  <c r="C8" i="18"/>
  <c r="C29" i="18"/>
  <c r="C35" i="18"/>
  <c r="C37" i="18"/>
  <c r="C23" i="18"/>
  <c r="C27" i="18"/>
  <c r="C1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P34" i="2"/>
  <c r="Q34" i="2"/>
  <c r="R34" i="2"/>
  <c r="F35" i="2"/>
  <c r="I35" i="2" s="1"/>
  <c r="G35" i="2"/>
  <c r="H35" i="2"/>
  <c r="J35" i="2"/>
  <c r="K35" i="2"/>
  <c r="L35" i="2"/>
  <c r="M35" i="2"/>
  <c r="N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Q39" i="2"/>
  <c r="O34" i="2"/>
  <c r="O35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S28" i="18" s="1"/>
  <c r="O14" i="17"/>
  <c r="O20" i="17"/>
  <c r="O31" i="17"/>
  <c r="Y32" i="14"/>
  <c r="AA32" i="14" s="1"/>
  <c r="O37" i="17"/>
  <c r="O33" i="17"/>
  <c r="O29" i="17"/>
  <c r="O27" i="17"/>
  <c r="S3" i="18" s="1"/>
  <c r="O22" i="17"/>
  <c r="O38" i="17"/>
  <c r="S25" i="18" s="1"/>
  <c r="O34" i="17"/>
  <c r="S10" i="18" s="1"/>
  <c r="O30" i="17"/>
  <c r="S24" i="18" s="1"/>
  <c r="O26" i="17"/>
  <c r="O36" i="17"/>
  <c r="S4" i="18" s="1"/>
  <c r="O32" i="17"/>
  <c r="S6" i="18" s="1"/>
  <c r="O28" i="17"/>
  <c r="O24" i="17"/>
  <c r="O23" i="17"/>
  <c r="O19" i="17"/>
  <c r="O18" i="17"/>
  <c r="O16" i="17"/>
  <c r="O15" i="17"/>
  <c r="O13" i="17"/>
  <c r="S7" i="18" s="1"/>
  <c r="O12" i="17"/>
  <c r="S33" i="18" s="1"/>
  <c r="O11" i="17"/>
  <c r="O10" i="17"/>
  <c r="AA13" i="15"/>
  <c r="AA25" i="9"/>
  <c r="S23" i="18" l="1"/>
  <c r="S17" i="18"/>
  <c r="S32" i="18"/>
  <c r="AA12" i="12"/>
  <c r="AA11" i="8"/>
  <c r="AA23" i="10"/>
  <c r="S34" i="18"/>
  <c r="S18" i="18"/>
  <c r="S30" i="18"/>
  <c r="AA36" i="12"/>
  <c r="AA35" i="16"/>
  <c r="S27" i="18"/>
  <c r="S19" i="18"/>
  <c r="S21" i="18"/>
  <c r="S14" i="18"/>
  <c r="S29" i="18"/>
  <c r="S26" i="18"/>
  <c r="S12" i="18"/>
  <c r="S37" i="18"/>
  <c r="S8" i="18"/>
  <c r="S2" i="18"/>
  <c r="S11" i="18"/>
  <c r="S16" i="18"/>
  <c r="S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6" i="18"/>
  <c r="AA39" i="8"/>
  <c r="AA29" i="9"/>
  <c r="AA35" i="10"/>
  <c r="AA32" i="7"/>
  <c r="AA14" i="7"/>
  <c r="AA27" i="10"/>
  <c r="AA35" i="12"/>
  <c r="AA31" i="16"/>
  <c r="S22" i="18"/>
  <c r="S13" i="18"/>
  <c r="AA20" i="9"/>
  <c r="AA35" i="9"/>
  <c r="S15" i="18"/>
  <c r="S35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3" i="18" l="1"/>
  <c r="P15" i="18"/>
  <c r="P7" i="18"/>
  <c r="P34" i="18"/>
  <c r="P12" i="18"/>
  <c r="P10" i="18"/>
  <c r="P19" i="18"/>
  <c r="P29" i="18"/>
  <c r="P2" i="18"/>
  <c r="P31" i="18"/>
  <c r="P20" i="18"/>
  <c r="P6" i="18"/>
  <c r="P5" i="18"/>
  <c r="P13" i="18"/>
  <c r="P3" i="18"/>
  <c r="P35" i="18"/>
  <c r="P9" i="18"/>
  <c r="P4" i="18"/>
  <c r="P18" i="18"/>
  <c r="P32" i="18"/>
  <c r="P25" i="18"/>
  <c r="P22" i="18"/>
  <c r="P21" i="18"/>
  <c r="P8" i="18"/>
  <c r="P17" i="18"/>
  <c r="P24" i="18"/>
  <c r="P30" i="18"/>
  <c r="P36" i="18"/>
  <c r="P11" i="18"/>
  <c r="P16" i="18"/>
  <c r="P26" i="18"/>
  <c r="P14" i="18"/>
  <c r="P28" i="18"/>
  <c r="P37" i="18"/>
  <c r="P23" i="18"/>
  <c r="P27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9" i="18"/>
  <c r="D33" i="18"/>
  <c r="D15" i="18"/>
  <c r="D7" i="18"/>
  <c r="D34" i="18"/>
  <c r="D12" i="18"/>
  <c r="D10" i="18"/>
  <c r="D19" i="18"/>
  <c r="D37" i="18"/>
  <c r="D2" i="18"/>
  <c r="D31" i="18"/>
  <c r="D20" i="18"/>
  <c r="D6" i="18"/>
  <c r="D5" i="18"/>
  <c r="D13" i="18"/>
  <c r="D3" i="18"/>
  <c r="D28" i="18"/>
  <c r="D17" i="18"/>
  <c r="D30" i="18"/>
  <c r="D11" i="18"/>
  <c r="D26" i="18"/>
  <c r="D24" i="18"/>
  <c r="D36" i="18"/>
  <c r="D16" i="18"/>
  <c r="D9" i="18"/>
  <c r="D25" i="18"/>
  <c r="D8" i="18"/>
  <c r="D4" i="18"/>
  <c r="D22" i="18"/>
  <c r="D18" i="18"/>
  <c r="D21" i="18"/>
  <c r="D14" i="18"/>
  <c r="D32" i="18"/>
  <c r="D23" i="18"/>
  <c r="D35" i="18"/>
  <c r="D27" i="18"/>
  <c r="L28" i="18"/>
  <c r="L8" i="18"/>
  <c r="L9" i="18"/>
  <c r="L37" i="18"/>
  <c r="L29" i="18"/>
  <c r="L4" i="18"/>
  <c r="L18" i="18"/>
  <c r="L32" i="18"/>
  <c r="L25" i="18"/>
  <c r="L22" i="18"/>
  <c r="L21" i="18"/>
  <c r="L14" i="18"/>
  <c r="L33" i="18"/>
  <c r="L15" i="18"/>
  <c r="L7" i="18"/>
  <c r="L34" i="18"/>
  <c r="L12" i="18"/>
  <c r="L10" i="18"/>
  <c r="L19" i="18"/>
  <c r="L2" i="18"/>
  <c r="L31" i="18"/>
  <c r="L20" i="18"/>
  <c r="L6" i="18"/>
  <c r="L5" i="18"/>
  <c r="L13" i="18"/>
  <c r="L3" i="18"/>
  <c r="L17" i="18"/>
  <c r="L24" i="18"/>
  <c r="L30" i="18"/>
  <c r="L36" i="18"/>
  <c r="L11" i="18"/>
  <c r="L16" i="18"/>
  <c r="L26" i="18"/>
  <c r="L23" i="18"/>
  <c r="L27" i="18"/>
  <c r="L35" i="18"/>
  <c r="E28" i="18"/>
  <c r="E17" i="18"/>
  <c r="E30" i="18"/>
  <c r="E11" i="18"/>
  <c r="E26" i="18"/>
  <c r="E24" i="18"/>
  <c r="E36" i="18"/>
  <c r="E16" i="18"/>
  <c r="E8" i="18"/>
  <c r="E9" i="18"/>
  <c r="E4" i="18"/>
  <c r="E18" i="18"/>
  <c r="E32" i="18"/>
  <c r="E25" i="18"/>
  <c r="E22" i="18"/>
  <c r="E21" i="18"/>
  <c r="E14" i="18"/>
  <c r="E29" i="18"/>
  <c r="E33" i="18"/>
  <c r="E15" i="18"/>
  <c r="E7" i="18"/>
  <c r="E34" i="18"/>
  <c r="E12" i="18"/>
  <c r="E10" i="18"/>
  <c r="E19" i="18"/>
  <c r="E6" i="18"/>
  <c r="E2" i="18"/>
  <c r="E5" i="18"/>
  <c r="E31" i="18"/>
  <c r="E13" i="18"/>
  <c r="E20" i="18"/>
  <c r="E3" i="18"/>
  <c r="E35" i="18"/>
  <c r="E37" i="18"/>
  <c r="E23" i="18"/>
  <c r="E27" i="18"/>
  <c r="O9" i="18"/>
  <c r="O4" i="18"/>
  <c r="O18" i="18"/>
  <c r="O32" i="18"/>
  <c r="O25" i="18"/>
  <c r="O22" i="18"/>
  <c r="O21" i="18"/>
  <c r="O8" i="18"/>
  <c r="O33" i="18"/>
  <c r="O15" i="18"/>
  <c r="O7" i="18"/>
  <c r="O34" i="18"/>
  <c r="O12" i="18"/>
  <c r="O10" i="18"/>
  <c r="O19" i="18"/>
  <c r="O29" i="18"/>
  <c r="O28" i="18"/>
  <c r="O17" i="18"/>
  <c r="O30" i="18"/>
  <c r="O11" i="18"/>
  <c r="O26" i="18"/>
  <c r="O24" i="18"/>
  <c r="O36" i="18"/>
  <c r="O16" i="18"/>
  <c r="O14" i="18"/>
  <c r="O2" i="18"/>
  <c r="O5" i="18"/>
  <c r="O31" i="18"/>
  <c r="O13" i="18"/>
  <c r="O20" i="18"/>
  <c r="O3" i="18"/>
  <c r="O6" i="18"/>
  <c r="O35" i="18"/>
  <c r="O37" i="18"/>
  <c r="O27" i="18"/>
  <c r="O23" i="18"/>
  <c r="H33" i="18"/>
  <c r="H15" i="18"/>
  <c r="H7" i="18"/>
  <c r="H34" i="18"/>
  <c r="H12" i="18"/>
  <c r="H10" i="18"/>
  <c r="H19" i="18"/>
  <c r="H8" i="18"/>
  <c r="H2" i="18"/>
  <c r="H31" i="18"/>
  <c r="H20" i="18"/>
  <c r="H6" i="18"/>
  <c r="H5" i="18"/>
  <c r="H13" i="18"/>
  <c r="H3" i="18"/>
  <c r="H29" i="18"/>
  <c r="H28" i="18"/>
  <c r="H17" i="18"/>
  <c r="H30" i="18"/>
  <c r="H11" i="18"/>
  <c r="H26" i="18"/>
  <c r="H24" i="18"/>
  <c r="H36" i="18"/>
  <c r="H16" i="18"/>
  <c r="H18" i="18"/>
  <c r="H21" i="18"/>
  <c r="H32" i="18"/>
  <c r="H14" i="18"/>
  <c r="H9" i="18"/>
  <c r="H25" i="18"/>
  <c r="H22" i="18"/>
  <c r="H4" i="18"/>
  <c r="H23" i="18"/>
  <c r="H35" i="18"/>
  <c r="H37" i="18"/>
  <c r="H27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7" i="18"/>
  <c r="F33" i="18"/>
  <c r="F15" i="18"/>
  <c r="F7" i="18"/>
  <c r="F34" i="18"/>
  <c r="F12" i="18"/>
  <c r="F10" i="18"/>
  <c r="F19" i="18"/>
  <c r="F2" i="18"/>
  <c r="F31" i="18"/>
  <c r="F20" i="18"/>
  <c r="F6" i="18"/>
  <c r="F5" i="18"/>
  <c r="F13" i="18"/>
  <c r="F3" i="18"/>
  <c r="F8" i="18"/>
  <c r="F28" i="18"/>
  <c r="F17" i="18"/>
  <c r="F30" i="18"/>
  <c r="F11" i="18"/>
  <c r="F26" i="18"/>
  <c r="F24" i="18"/>
  <c r="F36" i="18"/>
  <c r="F16" i="18"/>
  <c r="F29" i="18"/>
  <c r="F32" i="18"/>
  <c r="F14" i="18"/>
  <c r="F9" i="18"/>
  <c r="F25" i="18"/>
  <c r="F4" i="18"/>
  <c r="F22" i="18"/>
  <c r="F21" i="18"/>
  <c r="F18" i="18"/>
  <c r="F23" i="18"/>
  <c r="F27" i="18"/>
  <c r="F35" i="18"/>
  <c r="G29" i="18"/>
  <c r="G28" i="18"/>
  <c r="G17" i="18"/>
  <c r="G30" i="18"/>
  <c r="G11" i="18"/>
  <c r="G26" i="18"/>
  <c r="G24" i="18"/>
  <c r="G36" i="18"/>
  <c r="G16" i="18"/>
  <c r="G27" i="18"/>
  <c r="G9" i="18"/>
  <c r="G4" i="18"/>
  <c r="G18" i="18"/>
  <c r="G32" i="18"/>
  <c r="G25" i="18"/>
  <c r="G22" i="18"/>
  <c r="G21" i="18"/>
  <c r="G14" i="18"/>
  <c r="G33" i="18"/>
  <c r="G15" i="18"/>
  <c r="G7" i="18"/>
  <c r="G34" i="18"/>
  <c r="G12" i="18"/>
  <c r="G10" i="18"/>
  <c r="G19" i="18"/>
  <c r="G20" i="18"/>
  <c r="G3" i="18"/>
  <c r="G6" i="18"/>
  <c r="G2" i="18"/>
  <c r="G5" i="18"/>
  <c r="G31" i="18"/>
  <c r="G8" i="18"/>
  <c r="G13" i="18"/>
  <c r="G35" i="18"/>
  <c r="G23" i="18"/>
  <c r="G3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8" i="18"/>
  <c r="N33" i="18"/>
  <c r="N15" i="18"/>
  <c r="N7" i="18"/>
  <c r="N34" i="18"/>
  <c r="N12" i="18"/>
  <c r="N10" i="18"/>
  <c r="N19" i="18"/>
  <c r="N29" i="18"/>
  <c r="N2" i="18"/>
  <c r="N31" i="18"/>
  <c r="N20" i="18"/>
  <c r="N6" i="18"/>
  <c r="N5" i="18"/>
  <c r="N13" i="18"/>
  <c r="N3" i="18"/>
  <c r="N9" i="18"/>
  <c r="N4" i="18"/>
  <c r="N18" i="18"/>
  <c r="N32" i="18"/>
  <c r="N25" i="18"/>
  <c r="N22" i="18"/>
  <c r="N21" i="18"/>
  <c r="N14" i="18"/>
  <c r="N28" i="18"/>
  <c r="N26" i="18"/>
  <c r="N17" i="18"/>
  <c r="N24" i="18"/>
  <c r="N30" i="18"/>
  <c r="N36" i="18"/>
  <c r="N11" i="18"/>
  <c r="N16" i="18"/>
  <c r="N35" i="18"/>
  <c r="N23" i="18"/>
  <c r="N27" i="18"/>
  <c r="N37" i="18"/>
  <c r="Q33" i="18"/>
  <c r="Q15" i="18"/>
  <c r="Q7" i="18"/>
  <c r="Q34" i="18"/>
  <c r="Q12" i="18"/>
  <c r="Q10" i="18"/>
  <c r="Q19" i="18"/>
  <c r="Q29" i="18"/>
  <c r="Q2" i="18"/>
  <c r="Q31" i="18"/>
  <c r="Q20" i="18"/>
  <c r="Q6" i="18"/>
  <c r="Q5" i="18"/>
  <c r="Q13" i="18"/>
  <c r="Q3" i="18"/>
  <c r="Q14" i="18"/>
  <c r="Q9" i="18"/>
  <c r="Q4" i="18"/>
  <c r="Q18" i="18"/>
  <c r="Q32" i="18"/>
  <c r="Q25" i="18"/>
  <c r="Q22" i="18"/>
  <c r="Q21" i="18"/>
  <c r="Q8" i="18"/>
  <c r="Q17" i="18"/>
  <c r="Q24" i="18"/>
  <c r="Q30" i="18"/>
  <c r="Q36" i="18"/>
  <c r="Q11" i="18"/>
  <c r="Q16" i="18"/>
  <c r="Q28" i="18"/>
  <c r="Q26" i="18"/>
  <c r="Q35" i="18"/>
  <c r="Q37" i="18"/>
  <c r="Q23" i="18"/>
  <c r="Q27" i="18"/>
  <c r="M28" i="18"/>
  <c r="M17" i="18"/>
  <c r="M30" i="18"/>
  <c r="M11" i="18"/>
  <c r="M26" i="18"/>
  <c r="M24" i="18"/>
  <c r="M36" i="18"/>
  <c r="M16" i="18"/>
  <c r="M14" i="18"/>
  <c r="M9" i="18"/>
  <c r="M4" i="18"/>
  <c r="M18" i="18"/>
  <c r="M32" i="18"/>
  <c r="M25" i="18"/>
  <c r="M22" i="18"/>
  <c r="M21" i="18"/>
  <c r="M8" i="18"/>
  <c r="M2" i="18"/>
  <c r="M31" i="18"/>
  <c r="M20" i="18"/>
  <c r="M6" i="18"/>
  <c r="M5" i="18"/>
  <c r="M13" i="18"/>
  <c r="M3" i="18"/>
  <c r="M35" i="18"/>
  <c r="M33" i="18"/>
  <c r="M12" i="18"/>
  <c r="M15" i="18"/>
  <c r="M10" i="18"/>
  <c r="M7" i="18"/>
  <c r="M19" i="18"/>
  <c r="M34" i="18"/>
  <c r="M29" i="18"/>
  <c r="M37" i="18"/>
  <c r="M23" i="18"/>
  <c r="M27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4" i="19" l="1"/>
  <c r="C6" i="19"/>
  <c r="C2" i="19"/>
  <c r="L43" i="1"/>
  <c r="C5" i="19"/>
  <c r="F40" i="1"/>
  <c r="W17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5" i="18"/>
  <c r="R35" i="18" s="1"/>
  <c r="T16" i="18"/>
  <c r="R16" i="18" s="1"/>
  <c r="T37" i="18"/>
  <c r="R37" i="18" s="1"/>
  <c r="W27" i="18"/>
  <c r="K27" i="18"/>
  <c r="K16" i="18"/>
  <c r="W16" i="18"/>
  <c r="O46" i="13"/>
  <c r="D6" i="13" s="1"/>
  <c r="R46" i="9"/>
  <c r="E7" i="9" s="1"/>
  <c r="J46" i="10"/>
  <c r="E3" i="10" s="1"/>
  <c r="N46" i="12"/>
  <c r="E5" i="12" s="1"/>
  <c r="T27" i="18"/>
  <c r="R27" i="18" s="1"/>
  <c r="E51" i="1"/>
  <c r="W35" i="18"/>
  <c r="K35" i="18"/>
  <c r="E47" i="1"/>
  <c r="K8" i="18"/>
  <c r="W8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7" i="18"/>
  <c r="T23" i="18"/>
  <c r="R23" i="18" s="1"/>
  <c r="T8" i="18"/>
  <c r="R8" i="18" s="1"/>
  <c r="L47" i="1"/>
  <c r="K23" i="18"/>
  <c r="W23" i="18"/>
  <c r="N46" i="9"/>
  <c r="E5" i="9" s="1"/>
  <c r="T29" i="18"/>
  <c r="R29" i="18" s="1"/>
  <c r="K37" i="18"/>
  <c r="W29" i="18"/>
  <c r="K2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6" i="18"/>
  <c r="K20" i="18"/>
  <c r="G26" i="1"/>
  <c r="G24" i="1"/>
  <c r="M32" i="1"/>
  <c r="O20" i="1"/>
  <c r="E38" i="1"/>
  <c r="E32" i="1"/>
  <c r="H17" i="1"/>
  <c r="O35" i="1"/>
  <c r="H26" i="1"/>
  <c r="E17" i="1"/>
  <c r="K3" i="18"/>
  <c r="C3" i="19"/>
  <c r="B6" i="17"/>
  <c r="C7" i="19"/>
  <c r="B7" i="17"/>
  <c r="E5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2" i="18"/>
  <c r="R22" i="18" s="1"/>
  <c r="T2" i="18"/>
  <c r="R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5" i="18"/>
  <c r="W24" i="18"/>
  <c r="W30" i="18"/>
  <c r="W7" i="18"/>
  <c r="W26" i="18"/>
  <c r="W32" i="18"/>
  <c r="K31" i="18"/>
  <c r="W6" i="18"/>
  <c r="K36" i="18"/>
  <c r="M33" i="1"/>
  <c r="G36" i="1"/>
  <c r="W9" i="18"/>
  <c r="W34" i="18"/>
  <c r="I34" i="1"/>
  <c r="K11" i="18"/>
  <c r="W10" i="18"/>
  <c r="W18" i="18"/>
  <c r="W2" i="18"/>
  <c r="W28" i="18"/>
  <c r="W5" i="18"/>
  <c r="M19" i="1"/>
  <c r="E31" i="1"/>
  <c r="T28" i="18"/>
  <c r="R28" i="18" s="1"/>
  <c r="T20" i="18"/>
  <c r="W12" i="18"/>
  <c r="W4" i="18"/>
  <c r="W36" i="18"/>
  <c r="W33" i="18"/>
  <c r="W21" i="18"/>
  <c r="W3" i="18"/>
  <c r="T3" i="18"/>
  <c r="R3" i="18" s="1"/>
  <c r="W22" i="18"/>
  <c r="W19" i="18"/>
  <c r="G27" i="1"/>
  <c r="K24" i="18"/>
  <c r="W11" i="18"/>
  <c r="L22" i="1"/>
  <c r="T33" i="18"/>
  <c r="R33" i="18" s="1"/>
  <c r="T25" i="18"/>
  <c r="R25" i="18" s="1"/>
  <c r="T30" i="18"/>
  <c r="R30" i="18" s="1"/>
  <c r="T19" i="18"/>
  <c r="R19" i="18" s="1"/>
  <c r="T26" i="18"/>
  <c r="R26" i="18" s="1"/>
  <c r="T5" i="18"/>
  <c r="T7" i="18"/>
  <c r="R7" i="18" s="1"/>
  <c r="T21" i="18"/>
  <c r="R21" i="18" s="1"/>
  <c r="T32" i="18"/>
  <c r="R32" i="18" s="1"/>
  <c r="T9" i="18"/>
  <c r="R9" i="18" s="1"/>
  <c r="T34" i="18"/>
  <c r="L40" i="1"/>
  <c r="L25" i="1"/>
  <c r="W20" i="18"/>
  <c r="T18" i="18"/>
  <c r="R18" i="18" s="1"/>
  <c r="T24" i="18"/>
  <c r="R24" i="18" s="1"/>
  <c r="L46" i="1"/>
  <c r="T6" i="18"/>
  <c r="M22" i="1"/>
  <c r="I29" i="1"/>
  <c r="T31" i="18"/>
  <c r="W31" i="18"/>
  <c r="T14" i="18"/>
  <c r="W14" i="18"/>
  <c r="T10" i="18"/>
  <c r="R10" i="18" s="1"/>
  <c r="T11" i="18"/>
  <c r="R11" i="18" s="1"/>
  <c r="L44" i="1"/>
  <c r="T15" i="18"/>
  <c r="T12" i="18"/>
  <c r="R12" i="18" s="1"/>
  <c r="W15" i="18"/>
  <c r="T4" i="18"/>
  <c r="T1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9" i="18"/>
  <c r="K2" i="18"/>
  <c r="K25" i="18"/>
  <c r="M17" i="1"/>
  <c r="Q17" i="1"/>
  <c r="K32" i="18"/>
  <c r="K33" i="18"/>
  <c r="W13" i="18"/>
  <c r="K15" i="18"/>
  <c r="K22" i="18"/>
  <c r="K13" i="18"/>
  <c r="K19" i="18"/>
  <c r="K28" i="18"/>
  <c r="K21" i="18"/>
  <c r="K7" i="18"/>
  <c r="K12" i="18"/>
  <c r="K6" i="18"/>
  <c r="K34" i="18"/>
  <c r="K10" i="18"/>
  <c r="K30" i="18"/>
  <c r="K26" i="18"/>
  <c r="K14" i="18"/>
  <c r="K17" i="18"/>
  <c r="T13" i="18"/>
  <c r="K18" i="18"/>
  <c r="K4" i="18"/>
  <c r="K5" i="18"/>
  <c r="E7" i="19" l="1"/>
  <c r="E4" i="19"/>
  <c r="E3" i="19"/>
  <c r="E2" i="19"/>
  <c r="F7" i="1" s="1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13" i="18"/>
  <c r="R34" i="18"/>
  <c r="R6" i="18"/>
  <c r="R47" i="1" s="1"/>
  <c r="R17" i="18"/>
  <c r="R50" i="1" s="1"/>
  <c r="R15" i="18"/>
  <c r="D8" i="1"/>
  <c r="D9" i="1"/>
  <c r="D6" i="1"/>
  <c r="F4" i="19"/>
  <c r="G5" i="17"/>
  <c r="F3" i="17"/>
  <c r="K4" i="19"/>
  <c r="I3" i="17"/>
  <c r="D4" i="17"/>
  <c r="E4" i="17"/>
  <c r="F2" i="19"/>
  <c r="D7" i="17"/>
  <c r="D6" i="17"/>
  <c r="E2" i="17"/>
  <c r="F6" i="19"/>
  <c r="I7" i="17"/>
  <c r="K7" i="19"/>
  <c r="L7" i="17"/>
  <c r="N7" i="19"/>
  <c r="F5" i="19"/>
  <c r="E5" i="17"/>
  <c r="L6" i="17"/>
  <c r="N3" i="19"/>
  <c r="D2" i="17"/>
  <c r="H7" i="19"/>
  <c r="G7" i="17"/>
  <c r="I5" i="17"/>
  <c r="K5" i="19"/>
  <c r="K2" i="19"/>
  <c r="I4" i="17"/>
  <c r="L3" i="17"/>
  <c r="N4" i="19"/>
  <c r="K6" i="19"/>
  <c r="I2" i="17"/>
  <c r="D11" i="1"/>
  <c r="G3" i="17"/>
  <c r="H4" i="19"/>
  <c r="I6" i="17"/>
  <c r="K3" i="19"/>
  <c r="N5" i="19"/>
  <c r="L5" i="17"/>
  <c r="N6" i="19"/>
  <c r="L2" i="17"/>
  <c r="D5" i="17"/>
  <c r="G4" i="17"/>
  <c r="H2" i="19"/>
  <c r="D10" i="1"/>
  <c r="H3" i="19"/>
  <c r="G6" i="17"/>
  <c r="E7" i="17"/>
  <c r="F7" i="19"/>
  <c r="G2" i="17"/>
  <c r="H6" i="19"/>
  <c r="F3" i="19"/>
  <c r="E6" i="17"/>
  <c r="N2" i="19"/>
  <c r="L4" i="17"/>
  <c r="D3" i="17"/>
  <c r="M4" i="17"/>
  <c r="O2" i="19"/>
  <c r="M6" i="17"/>
  <c r="O3" i="19"/>
  <c r="O5" i="19"/>
  <c r="M5" i="17"/>
  <c r="M3" i="17"/>
  <c r="O4" i="19"/>
  <c r="M2" i="17"/>
  <c r="O6" i="19"/>
  <c r="M7" i="17"/>
  <c r="O7" i="19"/>
  <c r="P7" i="19"/>
  <c r="N7" i="17"/>
  <c r="P5" i="19"/>
  <c r="N5" i="17"/>
  <c r="P2" i="19"/>
  <c r="N4" i="17"/>
  <c r="N2" i="17"/>
  <c r="P6" i="19"/>
  <c r="N6" i="17"/>
  <c r="P3" i="19"/>
  <c r="P4" i="19"/>
  <c r="N3" i="17"/>
  <c r="M3" i="19"/>
  <c r="K6" i="17"/>
  <c r="M5" i="19"/>
  <c r="K5" i="17"/>
  <c r="M4" i="19"/>
  <c r="K3" i="17"/>
  <c r="M6" i="19"/>
  <c r="K2" i="17"/>
  <c r="M7" i="19"/>
  <c r="K7" i="17"/>
  <c r="M2" i="19"/>
  <c r="K4" i="17"/>
  <c r="J5" i="17"/>
  <c r="L5" i="19"/>
  <c r="J2" i="17"/>
  <c r="L6" i="19"/>
  <c r="J3" i="17"/>
  <c r="L4" i="19"/>
  <c r="L3" i="19"/>
  <c r="J6" i="17"/>
  <c r="J7" i="17"/>
  <c r="L7" i="19"/>
  <c r="J4" i="17"/>
  <c r="L2" i="19"/>
  <c r="R14" i="18"/>
  <c r="G7" i="19"/>
  <c r="F7" i="17"/>
  <c r="G5" i="19"/>
  <c r="F5" i="17"/>
  <c r="F2" i="17"/>
  <c r="G6" i="19"/>
  <c r="F4" i="17"/>
  <c r="G2" i="19"/>
  <c r="G3" i="19"/>
  <c r="F6" i="17"/>
  <c r="C6" i="17"/>
  <c r="C5" i="17"/>
  <c r="D2" i="6"/>
  <c r="D4" i="6"/>
  <c r="D5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36" i="1" l="1"/>
  <c r="J8" i="18"/>
  <c r="I8" i="18" s="1"/>
  <c r="U51" i="1"/>
  <c r="J15" i="18"/>
  <c r="I15" i="18" s="1"/>
  <c r="J19" i="18"/>
  <c r="I19" i="18" s="1"/>
  <c r="J10" i="18"/>
  <c r="I10" i="18" s="1"/>
  <c r="D3" i="19"/>
  <c r="J3" i="19" s="1"/>
  <c r="K54" i="1"/>
  <c r="S54" i="1"/>
  <c r="J36" i="18"/>
  <c r="I36" i="18" s="1"/>
  <c r="J5" i="18"/>
  <c r="I5" i="18" s="1"/>
  <c r="J14" i="18"/>
  <c r="I14" i="18" s="1"/>
  <c r="J37" i="18"/>
  <c r="I37" i="18" s="1"/>
  <c r="D7" i="19"/>
  <c r="T7" i="19" s="1"/>
  <c r="J16" i="18"/>
  <c r="I16" i="18" s="1"/>
  <c r="U25" i="1"/>
  <c r="U47" i="1"/>
  <c r="J35" i="18"/>
  <c r="I35" i="18" s="1"/>
  <c r="J6" i="18"/>
  <c r="I6" i="18" s="1"/>
  <c r="J4" i="18"/>
  <c r="I4" i="18" s="1"/>
  <c r="J26" i="18"/>
  <c r="I26" i="18" s="1"/>
  <c r="J32" i="18"/>
  <c r="I32" i="18" s="1"/>
  <c r="J27" i="18"/>
  <c r="I27" i="18" s="1"/>
  <c r="J12" i="18"/>
  <c r="I12" i="18" s="1"/>
  <c r="J20" i="18"/>
  <c r="I20" i="18" s="1"/>
  <c r="J11" i="18"/>
  <c r="I11" i="18" s="1"/>
  <c r="J7" i="18"/>
  <c r="I7" i="18" s="1"/>
  <c r="J33" i="18"/>
  <c r="I33" i="18" s="1"/>
  <c r="J29" i="18"/>
  <c r="I29" i="18" s="1"/>
  <c r="J23" i="18"/>
  <c r="I23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U42" i="1"/>
  <c r="V42" i="1" s="1"/>
  <c r="U39" i="1"/>
  <c r="J22" i="18"/>
  <c r="I22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8" i="18"/>
  <c r="I28" i="18" s="1"/>
  <c r="J2" i="18"/>
  <c r="I2" i="18" s="1"/>
  <c r="J3" i="18"/>
  <c r="I3" i="18" s="1"/>
  <c r="J13" i="18"/>
  <c r="I13" i="18" s="1"/>
  <c r="J30" i="18"/>
  <c r="I30" i="18" s="1"/>
  <c r="J34" i="18"/>
  <c r="I34" i="18" s="1"/>
  <c r="J21" i="18"/>
  <c r="I21" i="18" s="1"/>
  <c r="R51" i="1"/>
  <c r="J24" i="18"/>
  <c r="I24" i="18" s="1"/>
  <c r="J31" i="18"/>
  <c r="I31" i="18" s="1"/>
  <c r="J9" i="18"/>
  <c r="I9" i="18" s="1"/>
  <c r="J18" i="18"/>
  <c r="I18" i="18" s="1"/>
  <c r="J17" i="18"/>
  <c r="I17" i="18" s="1"/>
  <c r="J25" i="18"/>
  <c r="I25" i="18" s="1"/>
  <c r="P11" i="1"/>
  <c r="G11" i="1"/>
  <c r="C3" i="17"/>
  <c r="H3" i="17" s="1"/>
  <c r="D4" i="19"/>
  <c r="C4" i="17"/>
  <c r="H4" i="17" s="1"/>
  <c r="D2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4" i="19"/>
  <c r="O6" i="17"/>
  <c r="N10" i="1"/>
  <c r="N6" i="1"/>
  <c r="N7" i="1"/>
  <c r="R7" i="19"/>
  <c r="R3" i="19"/>
  <c r="R5" i="19"/>
  <c r="R6" i="19"/>
  <c r="H9" i="1"/>
  <c r="H10" i="1"/>
  <c r="J5" i="19"/>
  <c r="T5" i="19"/>
  <c r="H45" i="17"/>
  <c r="P38" i="17"/>
  <c r="O9" i="17"/>
  <c r="S31" i="18" s="1"/>
  <c r="R31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36" i="1" l="1"/>
  <c r="V52" i="1"/>
  <c r="V51" i="1"/>
  <c r="T3" i="19"/>
  <c r="V10" i="18"/>
  <c r="U10" i="18" s="1"/>
  <c r="V37" i="18"/>
  <c r="U37" i="18" s="1"/>
  <c r="V25" i="18"/>
  <c r="U25" i="18" s="1"/>
  <c r="J7" i="19"/>
  <c r="I7" i="19" s="1"/>
  <c r="V29" i="1"/>
  <c r="V27" i="18"/>
  <c r="U27" i="18" s="1"/>
  <c r="V8" i="18"/>
  <c r="U8" i="18" s="1"/>
  <c r="V6" i="18"/>
  <c r="U6" i="18" s="1"/>
  <c r="V40" i="1"/>
  <c r="V26" i="1"/>
  <c r="V48" i="1"/>
  <c r="S20" i="18"/>
  <c r="R20" i="18" s="1"/>
  <c r="R29" i="1" s="1"/>
  <c r="S5" i="18"/>
  <c r="R5" i="18" s="1"/>
  <c r="O45" i="17"/>
  <c r="V30" i="18"/>
  <c r="U30" i="18" s="1"/>
  <c r="V47" i="1"/>
  <c r="V24" i="18"/>
  <c r="U24" i="18" s="1"/>
  <c r="V26" i="18"/>
  <c r="U26" i="18" s="1"/>
  <c r="V7" i="18"/>
  <c r="U7" i="18" s="1"/>
  <c r="V14" i="18"/>
  <c r="U14" i="18" s="1"/>
  <c r="V16" i="18"/>
  <c r="U16" i="18" s="1"/>
  <c r="V46" i="1"/>
  <c r="V33" i="18"/>
  <c r="U33" i="18" s="1"/>
  <c r="V29" i="18"/>
  <c r="U29" i="18" s="1"/>
  <c r="V11" i="18"/>
  <c r="U11" i="18" s="1"/>
  <c r="V32" i="18"/>
  <c r="U3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8" i="18"/>
  <c r="U28" i="18" s="1"/>
  <c r="V2" i="18"/>
  <c r="U2" i="18" s="1"/>
  <c r="V19" i="18"/>
  <c r="U19" i="18" s="1"/>
  <c r="V3" i="18"/>
  <c r="U3" i="18" s="1"/>
  <c r="V34" i="18"/>
  <c r="U34" i="18" s="1"/>
  <c r="V21" i="18"/>
  <c r="U21" i="18" s="1"/>
  <c r="J23" i="1"/>
  <c r="V18" i="18"/>
  <c r="U18" i="18" s="1"/>
  <c r="V9" i="18"/>
  <c r="U9" i="18" s="1"/>
  <c r="V22" i="18"/>
  <c r="U22" i="18" s="1"/>
  <c r="V13" i="18"/>
  <c r="U13" i="18" s="1"/>
  <c r="V15" i="18"/>
  <c r="U15" i="18" s="1"/>
  <c r="V35" i="18"/>
  <c r="U35" i="18" s="1"/>
  <c r="V36" i="18"/>
  <c r="U36" i="18" s="1"/>
  <c r="V12" i="18"/>
  <c r="U12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36" i="18"/>
  <c r="R33" i="1" s="1"/>
  <c r="R4" i="18"/>
  <c r="R38" i="1" s="1"/>
  <c r="J18" i="1"/>
  <c r="J43" i="1"/>
  <c r="R41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5" i="19" s="1"/>
  <c r="P7" i="17"/>
  <c r="S7" i="19" s="1"/>
  <c r="P3" i="17"/>
  <c r="M13" i="1"/>
  <c r="Q5" i="19"/>
  <c r="H13" i="1"/>
  <c r="I3" i="19"/>
  <c r="N13" i="1"/>
  <c r="Q6" i="19"/>
  <c r="Q7" i="19"/>
  <c r="E6" i="1"/>
  <c r="K6" i="1" s="1"/>
  <c r="J2" i="19"/>
  <c r="T2" i="19"/>
  <c r="E7" i="1"/>
  <c r="K7" i="1" s="1"/>
  <c r="T4" i="19"/>
  <c r="E8" i="1"/>
  <c r="K8" i="1" s="1"/>
  <c r="J4" i="19"/>
  <c r="J6" i="19"/>
  <c r="T6" i="19"/>
  <c r="I5" i="19"/>
  <c r="P9" i="17"/>
  <c r="V20" i="18" s="1"/>
  <c r="U20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V31" i="18" l="1"/>
  <c r="U31" i="18" s="1"/>
  <c r="S3" i="19"/>
  <c r="V4" i="18"/>
  <c r="U4" i="18" s="1"/>
  <c r="V17" i="18"/>
  <c r="U17" i="18" s="1"/>
  <c r="T48" i="1" s="1"/>
  <c r="J54" i="1"/>
  <c r="V23" i="18"/>
  <c r="U23" i="18" s="1"/>
  <c r="T43" i="1" s="1"/>
  <c r="U9" i="1"/>
  <c r="V5" i="18"/>
  <c r="U5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2" i="19"/>
  <c r="R11" i="1"/>
  <c r="T32" i="1"/>
  <c r="R7" i="1"/>
  <c r="S13" i="1"/>
  <c r="S6" i="19"/>
  <c r="S4" i="19"/>
  <c r="I4" i="19"/>
  <c r="I2" i="19"/>
  <c r="I6" i="19"/>
  <c r="E13" i="1"/>
  <c r="R8" i="1"/>
  <c r="T36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<sst xmlns="http://schemas.openxmlformats.org/spreadsheetml/2006/main" count="632" uniqueCount="122">
  <si>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</si>
  <si>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</si>
  <si>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</si>
  <si>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</si>
  <si>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</si>
  <si>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</si>
  <si>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</si>
  <si>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</si>
  <si>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</si>
  <si>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</si>
  <si>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</si>
  <si>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</si>
  <si>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</si>
  <si>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</si>
  <si>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</si>
  <si>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</si>
  <si>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</si>
  <si>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</si>
  <si>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</si>
  <si>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</si>
  <si>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</si>
  <si>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</si>
  <si>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</si>
  <si>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</si>
  <si>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</si>
  <si>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</si>
  <si>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</si>
  <si>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</si>
  <si>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</si>
  <si>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</si>
  <si>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</si>
  <si>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</si>
  <si>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</si>
  <si>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</si>
  <si>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</si>
  <si>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</si>
  <si>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</si>
  <si>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</si>
  <si>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</si>
  <si>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</si>
  <si>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</si>
  <si>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</si>
  <si>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</si>
  <si>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</si>
  <si>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</si>
  <si>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</si>
  <si>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</si>
  <si>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</si>
  <si>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</si>
  <si>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</si>
  <si>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</si>
  <si>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</si>
  <si>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</si>
  <si>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</si>
  <si>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</si>
  <si>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 xml:space="preserve">   </t>
  </si>
  <si>
    <t>Verein / Gruppe</t>
  </si>
  <si>
    <t>Geburtsdatum</t>
  </si>
  <si>
    <t>Schütze 23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</si>
  <si>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</si>
  <si>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</si>
  <si>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</si>
  <si>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</si>
  <si>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</si>
  <si>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</si>
  <si>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</si>
  <si>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</si>
  <si>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</si>
  <si>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</si>
  <si>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</si>
  <si>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</si>
  <si>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</si>
  <si>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</si>
  <si>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Börgermoor</t>
  </si>
  <si>
    <t>Breddenb.-Heid.</t>
  </si>
  <si>
    <t>Ostenwalde</t>
  </si>
  <si>
    <t>Breddenberg</t>
  </si>
  <si>
    <t>Ostenwalde II</t>
  </si>
  <si>
    <t>Börgermoor II</t>
  </si>
  <si>
    <t>Lorup III</t>
  </si>
  <si>
    <t>Werlte III</t>
  </si>
  <si>
    <t>Breddenb.-Heid. I</t>
  </si>
  <si>
    <t>Breddenb.-Heid. III</t>
  </si>
  <si>
    <t>01749514192</t>
  </si>
  <si>
    <t>Hans Gebken 3</t>
  </si>
  <si>
    <t xml:space="preserve">Gerd Vogel </t>
  </si>
  <si>
    <t>Heinz Engbers</t>
  </si>
  <si>
    <t>Willi Engbers</t>
  </si>
  <si>
    <t>Hans Gebken 1</t>
  </si>
  <si>
    <t xml:space="preserve"> </t>
  </si>
  <si>
    <t>Norbert Jansen</t>
  </si>
  <si>
    <t>Werner Jansen</t>
  </si>
  <si>
    <t>Alfons Plüster</t>
  </si>
  <si>
    <t>Johannes Oldiges</t>
  </si>
  <si>
    <t>Hans Plüster</t>
  </si>
  <si>
    <t>W. Engbers H.Engbers</t>
  </si>
  <si>
    <t>Markus Jansen</t>
  </si>
  <si>
    <t xml:space="preserve">Helmut Benten </t>
  </si>
  <si>
    <t>Bernd Thien</t>
  </si>
  <si>
    <t xml:space="preserve">Norbert Grünloh </t>
  </si>
  <si>
    <t xml:space="preserve">Andreas Thoben </t>
  </si>
  <si>
    <t xml:space="preserve">Hermann Krone </t>
  </si>
  <si>
    <t xml:space="preserve">Michael Freitag </t>
  </si>
  <si>
    <t>Joachim Niermann</t>
  </si>
  <si>
    <t>Heinz Dirksen</t>
  </si>
  <si>
    <t xml:space="preserve">Hans Ortmann </t>
  </si>
  <si>
    <t>Johannes Jansen</t>
  </si>
  <si>
    <t xml:space="preserve">Josef Wübben </t>
  </si>
  <si>
    <t>Daniel Schülke</t>
  </si>
  <si>
    <t>Frank Wotte</t>
  </si>
  <si>
    <t>Johannes Wesseln</t>
  </si>
  <si>
    <t>Anton Oldiges</t>
  </si>
  <si>
    <t>Jürgen Will</t>
  </si>
  <si>
    <t xml:space="preserve">Philipp Scholübbers </t>
  </si>
  <si>
    <t>Kevin Minnert</t>
  </si>
  <si>
    <t>Philiipp Schmidt</t>
  </si>
  <si>
    <t>Matthias Brinkmann</t>
  </si>
  <si>
    <t>Patrik Krüßel</t>
  </si>
  <si>
    <t>Karl-Heinz Ortmann</t>
  </si>
  <si>
    <t>Schütze 22</t>
  </si>
  <si>
    <t>Thomas Niermann</t>
  </si>
  <si>
    <t>Philipp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</si>
</sst>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6" fontId="1" fillId="0" borderId="4" xfId="0" applyNumberFormat="1" applyFont="1" applyFill="1" applyBorder="1"/>
    <xf numFmtId="166" fontId="2" fillId="0" borderId="4" xfId="0" applyNumberFormat="1" applyFont="1" applyFill="1" applyBorder="1"/>
    <xf numFmtId="166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5" fontId="5" fillId="0" borderId="4" xfId="0" applyNumberFormat="1" applyFont="1" applyFill="1" applyBorder="1"/>
    <xf numFmtId="166" fontId="5" fillId="0" borderId="4" xfId="0" applyNumberFormat="1" applyFont="1" applyFill="1" applyBorder="1"/>
    <xf numFmtId="166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5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5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5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5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A12" zoomScale="60" zoomScaleNormal="60" zoomScaleSheetLayoutView="115" zoomScalePageLayoutView="10" workbookViewId="0">
      <selection activeCell="V41" sqref="V41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79" t="s">
        <v>27</v>
      </c>
      <c r="L1" s="179"/>
      <c r="M1" s="178" t="s">
        <v>19</v>
      </c>
      <c r="N1" s="178"/>
      <c r="O1" s="178"/>
      <c r="P1" s="177" t="s">
        <v>17</v>
      </c>
      <c r="Q1" s="177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53</v>
      </c>
      <c r="E3" s="125" t="s">
        <v>60</v>
      </c>
      <c r="F3" s="125" t="s">
        <v>61</v>
      </c>
      <c r="G3" s="125" t="s">
        <v>62</v>
      </c>
      <c r="H3" s="125" t="s">
        <v>63</v>
      </c>
      <c r="I3" s="125" t="s">
        <v>54</v>
      </c>
      <c r="J3" s="180" t="s">
        <v>1</v>
      </c>
      <c r="K3" s="180"/>
      <c r="L3" s="125"/>
      <c r="M3" s="125"/>
      <c r="N3" s="125"/>
      <c r="O3" s="125"/>
      <c r="P3" s="125"/>
      <c r="Q3" s="125"/>
      <c r="R3" s="170" t="s">
        <v>3</v>
      </c>
      <c r="S3" s="170"/>
      <c r="T3" s="170" t="s">
        <v>5</v>
      </c>
      <c r="U3" s="170"/>
    </row>
    <row r="4" spans="1:22" s="28" customFormat="1" ht="34.5" customHeight="1" x14ac:dyDescent="0.3">
      <c r="A4" s="30" t="s">
        <v>2</v>
      </c>
      <c r="B4" s="168" t="s">
        <v>56</v>
      </c>
      <c r="C4" s="169"/>
      <c r="D4" s="31" t="s">
        <v>74</v>
      </c>
      <c r="E4" s="31" t="s">
        <v>75</v>
      </c>
      <c r="F4" s="31" t="s">
        <v>73</v>
      </c>
      <c r="G4" s="31" t="s">
        <v>9</v>
      </c>
      <c r="H4" s="31" t="s">
        <v>76</v>
      </c>
      <c r="I4" s="31" t="s">
        <v>72</v>
      </c>
      <c r="J4" s="30" t="s">
        <v>0</v>
      </c>
      <c r="K4" s="32" t="s">
        <v>4</v>
      </c>
      <c r="L4" s="127" t="str">
        <f t="shared" ref="L4:Q4" si="0">D4</f>
        <v>Breddenb.-Heid.</v>
      </c>
      <c r="M4" s="127" t="str">
        <f t="shared" si="0"/>
        <v>Ostenwalde</v>
      </c>
      <c r="N4" s="127" t="str">
        <f t="shared" si="0"/>
        <v>Börgermoor</v>
      </c>
      <c r="O4" s="127" t="str">
        <f t="shared" si="0"/>
        <v>Lorup</v>
      </c>
      <c r="P4" s="127" t="str">
        <f t="shared" si="0"/>
        <v>Breddenberg</v>
      </c>
      <c r="Q4" s="127" t="str">
        <f t="shared" si="0"/>
        <v>Werlte</v>
      </c>
      <c r="R4" s="33" t="s">
        <v>0</v>
      </c>
      <c r="S4" s="30" t="s">
        <v>4</v>
      </c>
      <c r="T4" s="32" t="s">
        <v>0</v>
      </c>
      <c r="U4" s="113" t="s">
        <v>6</v>
      </c>
      <c r="V4" s="175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5"/>
    </row>
    <row r="6" spans="1:22" ht="20.25" customHeight="1" x14ac:dyDescent="0.3">
      <c r="A6" s="36">
        <v>1</v>
      </c>
      <c r="B6" s="171" t="str">
        <f>'Übersicht Gruppen'!B2</f>
        <v>Ostenwalde II</v>
      </c>
      <c r="C6" s="172"/>
      <c r="D6" s="37">
        <f>'Übersicht Gruppen'!C2</f>
        <v>937.2</v>
      </c>
      <c r="E6" s="37">
        <f>'Übersicht Gruppen'!D2</f>
        <v>942.8</v>
      </c>
      <c r="F6" s="37">
        <f>'Übersicht Gruppen'!E2</f>
        <v>0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940</v>
      </c>
      <c r="K6" s="39">
        <f t="shared" ref="K6:K11" si="1">SUM(D6:I6)</f>
        <v>1880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940</v>
      </c>
      <c r="U6" s="39">
        <f>SUM(S6+K6)</f>
        <v>1880</v>
      </c>
      <c r="V6" s="176"/>
    </row>
    <row r="7" spans="1:22" ht="20.25" customHeight="1" x14ac:dyDescent="0.3">
      <c r="A7" s="40">
        <v>2</v>
      </c>
      <c r="B7" s="173" t="str">
        <f>'Übersicht Gruppen'!B3</f>
        <v>Werlte III</v>
      </c>
      <c r="C7" s="174"/>
      <c r="D7" s="41">
        <f>'Übersicht Gruppen'!C3</f>
        <v>938.30000000000007</v>
      </c>
      <c r="E7" s="41">
        <f>'Übersicht Gruppen'!D3</f>
        <v>938.09999999999991</v>
      </c>
      <c r="F7" s="41">
        <f>'Übersicht Gruppen'!E3</f>
        <v>0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938.2</v>
      </c>
      <c r="K7" s="43">
        <f t="shared" si="1"/>
        <v>1876.4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938.2</v>
      </c>
      <c r="U7" s="43">
        <f t="shared" ref="U7:U11" si="3">SUM(S7+K7)</f>
        <v>1876.4</v>
      </c>
      <c r="V7" s="88">
        <f>(U6-U7)*-1</f>
        <v>-3.5999999999999091</v>
      </c>
    </row>
    <row r="8" spans="1:22" ht="20.25" customHeight="1" x14ac:dyDescent="0.3">
      <c r="A8" s="44">
        <v>3</v>
      </c>
      <c r="B8" s="171" t="str">
        <f>'Übersicht Gruppen'!B4</f>
        <v>Lorup III</v>
      </c>
      <c r="C8" s="172"/>
      <c r="D8" s="37">
        <f>'Übersicht Gruppen'!C4</f>
        <v>936.09999999999991</v>
      </c>
      <c r="E8" s="37">
        <f>'Übersicht Gruppen'!D4</f>
        <v>933.3</v>
      </c>
      <c r="F8" s="37">
        <f>'Übersicht Gruppen'!E4</f>
        <v>0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934.69999999999993</v>
      </c>
      <c r="K8" s="39">
        <f t="shared" si="1"/>
        <v>1869.3999999999999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934.69999999999993</v>
      </c>
      <c r="U8" s="39">
        <f t="shared" si="3"/>
        <v>1869.3999999999999</v>
      </c>
      <c r="V8" s="95">
        <f t="shared" ref="V8:V11" si="4">(U7-U8)*-1</f>
        <v>-7.0000000000002274</v>
      </c>
    </row>
    <row r="9" spans="1:22" ht="20.25" customHeight="1" x14ac:dyDescent="0.3">
      <c r="A9" s="30">
        <v>4</v>
      </c>
      <c r="B9" s="173" t="str">
        <f>'Übersicht Gruppen'!B5</f>
        <v>Breddenb.-Heid. III</v>
      </c>
      <c r="C9" s="174"/>
      <c r="D9" s="41">
        <f>'Übersicht Gruppen'!C5</f>
        <v>924.59999999999991</v>
      </c>
      <c r="E9" s="41">
        <f>'Übersicht Gruppen'!D5</f>
        <v>933.5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929.05</v>
      </c>
      <c r="K9" s="43">
        <f t="shared" si="1"/>
        <v>1858.1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929.05</v>
      </c>
      <c r="U9" s="43">
        <f t="shared" si="3"/>
        <v>1858.1</v>
      </c>
      <c r="V9" s="88">
        <f t="shared" si="4"/>
        <v>-11.299999999999955</v>
      </c>
    </row>
    <row r="10" spans="1:22" ht="20.25" customHeight="1" x14ac:dyDescent="0.3">
      <c r="A10" s="45">
        <v>5</v>
      </c>
      <c r="B10" s="171" t="str">
        <f>'Übersicht Gruppen'!B6</f>
        <v>Börgermoor II</v>
      </c>
      <c r="C10" s="172"/>
      <c r="D10" s="37">
        <f>'Übersicht Gruppen'!C6</f>
        <v>931.7</v>
      </c>
      <c r="E10" s="37">
        <f>'Übersicht Gruppen'!D6</f>
        <v>926.2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928.95</v>
      </c>
      <c r="K10" s="39">
        <f t="shared" si="1"/>
        <v>1857.9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928.95</v>
      </c>
      <c r="U10" s="39">
        <f t="shared" si="3"/>
        <v>1857.9</v>
      </c>
      <c r="V10" s="95">
        <f t="shared" si="4"/>
        <v>-0.1999999999998181</v>
      </c>
    </row>
    <row r="11" spans="1:22" ht="20.25" customHeight="1" x14ac:dyDescent="0.3">
      <c r="A11" s="46">
        <v>6</v>
      </c>
      <c r="B11" s="173" t="str">
        <f>'Übersicht Gruppen'!B7</f>
        <v>Breddenb.-Heid. I</v>
      </c>
      <c r="C11" s="174"/>
      <c r="D11" s="41">
        <f>'Übersicht Gruppen'!C7</f>
        <v>926.7</v>
      </c>
      <c r="E11" s="41">
        <f>'Übersicht Gruppen'!D7</f>
        <v>928.4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927.55</v>
      </c>
      <c r="K11" s="43">
        <f t="shared" si="1"/>
        <v>1855.1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927.55</v>
      </c>
      <c r="U11" s="43">
        <f t="shared" si="3"/>
        <v>1855.1</v>
      </c>
      <c r="V11" s="88">
        <f t="shared" si="4"/>
        <v>-2.8000000000001819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932.43333333333328</v>
      </c>
      <c r="E13" s="37">
        <f t="shared" ref="E13:U13" si="5">AVERAGE(E6:E11)</f>
        <v>933.71666666666658</v>
      </c>
      <c r="F13" s="37">
        <f t="shared" si="5"/>
        <v>0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>
        <f t="shared" si="5"/>
        <v>933.07499999999993</v>
      </c>
      <c r="K13" s="39">
        <f>SUM(K6:K11)/6</f>
        <v>1866.1499999999999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933.07499999999993</v>
      </c>
      <c r="U13" s="39">
        <f t="shared" si="5"/>
        <v>1866.1499999999999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0" t="s">
        <v>1</v>
      </c>
      <c r="K15" s="170"/>
      <c r="L15" s="47"/>
      <c r="M15" s="47"/>
      <c r="N15" s="47"/>
      <c r="O15" s="47"/>
      <c r="P15" s="47"/>
      <c r="Q15" s="47"/>
      <c r="R15" s="170" t="s">
        <v>3</v>
      </c>
      <c r="S15" s="170"/>
      <c r="T15" s="170" t="s">
        <v>5</v>
      </c>
      <c r="U15" s="170"/>
      <c r="V15" s="175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5"/>
    </row>
    <row r="17" spans="1:22" s="53" customFormat="1" ht="18" customHeight="1" x14ac:dyDescent="0.3">
      <c r="A17" s="52">
        <v>1</v>
      </c>
      <c r="B17" s="56" t="str">
        <f>'Übersicht Schützen'!A2</f>
        <v>Philiipp Schmidt</v>
      </c>
      <c r="C17" s="96" t="str">
        <f>'Übersicht Schützen'!B2</f>
        <v>Ostenwalde II</v>
      </c>
      <c r="D17" s="57">
        <f>'Übersicht Schützen'!C2</f>
        <v>313.2</v>
      </c>
      <c r="E17" s="39">
        <f>'Übersicht Schützen'!D2</f>
        <v>315.89999999999998</v>
      </c>
      <c r="F17" s="39">
        <f>'Übersicht Schützen'!E2</f>
        <v>0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314.54999999999995</v>
      </c>
      <c r="K17" s="39">
        <f>SUM(D17:I17)</f>
        <v>629.09999999999991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314.54999999999995</v>
      </c>
      <c r="U17" s="39">
        <f>SUM(K17+S17)</f>
        <v>629.09999999999991</v>
      </c>
      <c r="V17" s="176"/>
    </row>
    <row r="18" spans="1:22" s="53" customFormat="1" ht="18" customHeight="1" x14ac:dyDescent="0.3">
      <c r="A18" s="30">
        <v>2</v>
      </c>
      <c r="B18" s="59" t="str">
        <f>'Übersicht Schützen'!A3</f>
        <v>Bernd Thien</v>
      </c>
      <c r="C18" s="97" t="str">
        <f>'Übersicht Schützen'!B3</f>
        <v>Werlte III</v>
      </c>
      <c r="D18" s="60">
        <f>'Übersicht Schützen'!C3</f>
        <v>311.89999999999998</v>
      </c>
      <c r="E18" s="43">
        <f>'Übersicht Schützen'!D3</f>
        <v>315.10000000000002</v>
      </c>
      <c r="F18" s="43">
        <f>'Übersicht Schützen'!E3</f>
        <v>0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313.5</v>
      </c>
      <c r="K18" s="43">
        <f>SUM(D18:I18)</f>
        <v>627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313.5</v>
      </c>
      <c r="U18" s="43">
        <f t="shared" ref="U18:U52" si="7">SUM(K18+S18)</f>
        <v>627</v>
      </c>
      <c r="V18" s="43">
        <f>(U17-U18)*-1</f>
        <v>-2.0999999999999091</v>
      </c>
    </row>
    <row r="19" spans="1:22" s="53" customFormat="1" ht="18" customHeight="1" x14ac:dyDescent="0.3">
      <c r="A19" s="52">
        <v>3</v>
      </c>
      <c r="B19" s="56" t="str">
        <f>'Übersicht Schützen'!A4</f>
        <v xml:space="preserve">Andreas Thoben </v>
      </c>
      <c r="C19" s="96" t="str">
        <f>'Übersicht Schützen'!B4</f>
        <v>Werlte III</v>
      </c>
      <c r="D19" s="57">
        <f>'Übersicht Schützen'!C4</f>
        <v>314.8</v>
      </c>
      <c r="E19" s="39">
        <f>'Übersicht Schützen'!D4</f>
        <v>311.7</v>
      </c>
      <c r="F19" s="39">
        <f>'Übersicht Schützen'!E4</f>
        <v>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313.25</v>
      </c>
      <c r="K19" s="39">
        <f t="shared" ref="K19:K52" si="8">SUM(D19:I19)</f>
        <v>626.5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313.25</v>
      </c>
      <c r="U19" s="39">
        <f t="shared" si="7"/>
        <v>626.5</v>
      </c>
      <c r="V19" s="39">
        <f t="shared" ref="V19:V46" si="9">(U18-U19)*-1</f>
        <v>-0.5</v>
      </c>
    </row>
    <row r="20" spans="1:22" s="53" customFormat="1" ht="18" customHeight="1" x14ac:dyDescent="0.3">
      <c r="A20" s="54">
        <v>4</v>
      </c>
      <c r="B20" s="59" t="str">
        <f>'Übersicht Schützen'!A5</f>
        <v xml:space="preserve">Philipp Scholübbers </v>
      </c>
      <c r="C20" s="97" t="str">
        <f>'Übersicht Schützen'!B5</f>
        <v>Ostenwalde II</v>
      </c>
      <c r="D20" s="60">
        <f>'Übersicht Schützen'!C5</f>
        <v>312.2</v>
      </c>
      <c r="E20" s="43">
        <f>'Übersicht Schützen'!D5</f>
        <v>314.10000000000002</v>
      </c>
      <c r="F20" s="43">
        <f>'Übersicht Schützen'!E5</f>
        <v>0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313.14999999999998</v>
      </c>
      <c r="K20" s="43">
        <f t="shared" si="8"/>
        <v>626.29999999999995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313.14999999999998</v>
      </c>
      <c r="U20" s="43">
        <f t="shared" si="7"/>
        <v>626.29999999999995</v>
      </c>
      <c r="V20" s="43">
        <f t="shared" si="9"/>
        <v>-0.20000000000004547</v>
      </c>
    </row>
    <row r="21" spans="1:22" s="53" customFormat="1" ht="18" customHeight="1" x14ac:dyDescent="0.3">
      <c r="A21" s="44">
        <v>5</v>
      </c>
      <c r="B21" s="56" t="str">
        <f>'Übersicht Schützen'!A6</f>
        <v>Jürgen Will</v>
      </c>
      <c r="C21" s="96" t="str">
        <f>'Übersicht Schützen'!B6</f>
        <v>Lorup III</v>
      </c>
      <c r="D21" s="57">
        <f>'Übersicht Schützen'!C6</f>
        <v>313.89999999999998</v>
      </c>
      <c r="E21" s="39">
        <f>'Übersicht Schützen'!D6</f>
        <v>311.5</v>
      </c>
      <c r="F21" s="39">
        <f>'Übersicht Schützen'!E6</f>
        <v>0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312.7</v>
      </c>
      <c r="K21" s="39">
        <f t="shared" si="8"/>
        <v>625.4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312.7</v>
      </c>
      <c r="U21" s="39">
        <f t="shared" si="7"/>
        <v>625.4</v>
      </c>
      <c r="V21" s="39">
        <f t="shared" si="9"/>
        <v>-0.89999999999997726</v>
      </c>
    </row>
    <row r="22" spans="1:22" s="53" customFormat="1" ht="18" customHeight="1" x14ac:dyDescent="0.3">
      <c r="A22" s="30">
        <v>6</v>
      </c>
      <c r="B22" s="59" t="str">
        <f>'Übersicht Schützen'!A7</f>
        <v>Frank Wotte</v>
      </c>
      <c r="C22" s="97" t="str">
        <f>'Übersicht Schützen'!B7</f>
        <v>Lorup III</v>
      </c>
      <c r="D22" s="60">
        <f>'Übersicht Schützen'!C7</f>
        <v>312</v>
      </c>
      <c r="E22" s="43">
        <f>'Übersicht Schützen'!D7</f>
        <v>313</v>
      </c>
      <c r="F22" s="43">
        <f>'Übersicht Schützen'!E7</f>
        <v>0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312.5</v>
      </c>
      <c r="K22" s="43">
        <f t="shared" si="8"/>
        <v>625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312.5</v>
      </c>
      <c r="U22" s="43">
        <f t="shared" si="7"/>
        <v>625</v>
      </c>
      <c r="V22" s="43">
        <f t="shared" si="9"/>
        <v>-0.39999999999997726</v>
      </c>
    </row>
    <row r="23" spans="1:22" s="53" customFormat="1" ht="18" customHeight="1" x14ac:dyDescent="0.3">
      <c r="A23" s="52">
        <v>7</v>
      </c>
      <c r="B23" s="56" t="str">
        <f>'Übersicht Schützen'!A8</f>
        <v>Patrik Krüßel</v>
      </c>
      <c r="C23" s="96" t="str">
        <f>'Übersicht Schützen'!B8</f>
        <v>Ostenwalde II</v>
      </c>
      <c r="D23" s="57">
        <f>'Übersicht Schützen'!C8</f>
        <v>311.8</v>
      </c>
      <c r="E23" s="39">
        <f>'Übersicht Schützen'!D8</f>
        <v>312.8</v>
      </c>
      <c r="F23" s="39">
        <f>'Übersicht Schützen'!E8</f>
        <v>0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312.3</v>
      </c>
      <c r="K23" s="39">
        <f t="shared" si="8"/>
        <v>624.6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312.3</v>
      </c>
      <c r="U23" s="39">
        <f t="shared" si="7"/>
        <v>624.6</v>
      </c>
      <c r="V23" s="39">
        <f t="shared" si="9"/>
        <v>-0.39999999999997726</v>
      </c>
    </row>
    <row r="24" spans="1:22" s="53" customFormat="1" ht="18" customHeight="1" x14ac:dyDescent="0.3">
      <c r="A24" s="30">
        <v>8</v>
      </c>
      <c r="B24" s="59" t="str">
        <f>'Übersicht Schützen'!A9</f>
        <v>Thomas Niermann</v>
      </c>
      <c r="C24" s="97" t="str">
        <f>'Übersicht Schützen'!B9</f>
        <v>Werlte III</v>
      </c>
      <c r="D24" s="60">
        <f>'Übersicht Schützen'!C9</f>
        <v>313.10000000000002</v>
      </c>
      <c r="E24" s="43">
        <f>'Übersicht Schützen'!D9</f>
        <v>311.2</v>
      </c>
      <c r="F24" s="43">
        <f>'Übersicht Schützen'!E9</f>
        <v>0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312.14999999999998</v>
      </c>
      <c r="K24" s="43">
        <f t="shared" si="8"/>
        <v>624.29999999999995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312.14999999999998</v>
      </c>
      <c r="U24" s="43">
        <f t="shared" si="7"/>
        <v>624.29999999999995</v>
      </c>
      <c r="V24" s="43">
        <f t="shared" si="9"/>
        <v>-0.30000000000006821</v>
      </c>
    </row>
    <row r="25" spans="1:22" s="53" customFormat="1" ht="18" customHeight="1" x14ac:dyDescent="0.3">
      <c r="A25" s="44">
        <v>9</v>
      </c>
      <c r="B25" s="56" t="str">
        <f>'Übersicht Schützen'!A10</f>
        <v xml:space="preserve">Josef Wübben </v>
      </c>
      <c r="C25" s="96" t="str">
        <f>'Übersicht Schützen'!B10</f>
        <v>Breddenb.-Heid. III</v>
      </c>
      <c r="D25" s="57">
        <f>'Übersicht Schützen'!C10</f>
        <v>309.39999999999998</v>
      </c>
      <c r="E25" s="39">
        <f>'Übersicht Schützen'!D10</f>
        <v>314.2</v>
      </c>
      <c r="F25" s="39">
        <f>'Übersicht Schützen'!E10</f>
        <v>0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311.79999999999995</v>
      </c>
      <c r="K25" s="39">
        <f t="shared" si="8"/>
        <v>623.59999999999991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311.79999999999995</v>
      </c>
      <c r="U25" s="39">
        <f t="shared" si="7"/>
        <v>623.59999999999991</v>
      </c>
      <c r="V25" s="39">
        <f t="shared" si="9"/>
        <v>-0.70000000000004547</v>
      </c>
    </row>
    <row r="26" spans="1:22" s="53" customFormat="1" ht="18" customHeight="1" x14ac:dyDescent="0.3">
      <c r="A26" s="54">
        <v>10</v>
      </c>
      <c r="B26" s="59" t="str">
        <f>'Übersicht Schützen'!A11</f>
        <v xml:space="preserve">Helmut Benten </v>
      </c>
      <c r="C26" s="97" t="str">
        <f>'Übersicht Schützen'!B11</f>
        <v>Ostenwalde II</v>
      </c>
      <c r="D26" s="60">
        <f>'Übersicht Schützen'!C11</f>
        <v>309.3</v>
      </c>
      <c r="E26" s="43">
        <f>'Übersicht Schützen'!D11</f>
        <v>313.7</v>
      </c>
      <c r="F26" s="43">
        <f>'Übersicht Schützen'!E11</f>
        <v>0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311.5</v>
      </c>
      <c r="K26" s="43">
        <f t="shared" si="8"/>
        <v>623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311.5</v>
      </c>
      <c r="U26" s="43">
        <f t="shared" si="7"/>
        <v>623</v>
      </c>
      <c r="V26" s="43">
        <f t="shared" si="9"/>
        <v>-0.59999999999990905</v>
      </c>
    </row>
    <row r="27" spans="1:22" s="53" customFormat="1" ht="18" customHeight="1" x14ac:dyDescent="0.3">
      <c r="A27" s="52">
        <v>11</v>
      </c>
      <c r="B27" s="56" t="str">
        <f>'Übersicht Schützen'!A12</f>
        <v xml:space="preserve">Norbert Grünloh </v>
      </c>
      <c r="C27" s="96" t="str">
        <f>'Übersicht Schützen'!B12</f>
        <v>Werlte III</v>
      </c>
      <c r="D27" s="57">
        <f>'Übersicht Schützen'!C12</f>
        <v>311.60000000000002</v>
      </c>
      <c r="E27" s="39">
        <f>'Übersicht Schützen'!D12</f>
        <v>311.3</v>
      </c>
      <c r="F27" s="39">
        <f>'Übersicht Schützen'!E12</f>
        <v>0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311.45000000000005</v>
      </c>
      <c r="K27" s="39">
        <f t="shared" si="8"/>
        <v>622.90000000000009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311.45000000000005</v>
      </c>
      <c r="U27" s="39">
        <f t="shared" si="7"/>
        <v>622.90000000000009</v>
      </c>
      <c r="V27" s="39">
        <f t="shared" si="9"/>
        <v>-9.9999999999909051E-2</v>
      </c>
    </row>
    <row r="28" spans="1:22" s="53" customFormat="1" ht="18" customHeight="1" x14ac:dyDescent="0.3">
      <c r="A28" s="30">
        <v>12</v>
      </c>
      <c r="B28" s="59" t="str">
        <f>'Übersicht Schützen'!A13</f>
        <v xml:space="preserve">Hans Ortmann </v>
      </c>
      <c r="C28" s="97" t="str">
        <f>'Übersicht Schützen'!B13</f>
        <v>Börgermoor II</v>
      </c>
      <c r="D28" s="60">
        <f>'Übersicht Schützen'!C13</f>
        <v>310</v>
      </c>
      <c r="E28" s="43">
        <f>'Übersicht Schützen'!D13</f>
        <v>311.10000000000002</v>
      </c>
      <c r="F28" s="43">
        <f>'Übersicht Schützen'!E13</f>
        <v>0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310.55</v>
      </c>
      <c r="K28" s="43">
        <f t="shared" si="8"/>
        <v>621.1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310.55</v>
      </c>
      <c r="U28" s="43">
        <f t="shared" si="7"/>
        <v>621.1</v>
      </c>
      <c r="V28" s="43">
        <f t="shared" si="9"/>
        <v>-1.8000000000000682</v>
      </c>
    </row>
    <row r="29" spans="1:22" s="53" customFormat="1" ht="18" customHeight="1" x14ac:dyDescent="0.3">
      <c r="A29" s="52">
        <v>13</v>
      </c>
      <c r="B29" s="56" t="str">
        <f>'Übersicht Schützen'!A14</f>
        <v>Hans Plüster</v>
      </c>
      <c r="C29" s="96" t="str">
        <f>'Übersicht Schützen'!B14</f>
        <v>Breddenb.-Heid. III</v>
      </c>
      <c r="D29" s="57">
        <f>'Übersicht Schützen'!C14</f>
        <v>310.89999999999998</v>
      </c>
      <c r="E29" s="39">
        <f>'Übersicht Schützen'!D14</f>
        <v>309.60000000000002</v>
      </c>
      <c r="F29" s="39">
        <f>'Übersicht Schützen'!E14</f>
        <v>0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310.25</v>
      </c>
      <c r="K29" s="39">
        <f t="shared" si="8"/>
        <v>620.5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310.25</v>
      </c>
      <c r="U29" s="39">
        <f t="shared" si="7"/>
        <v>620.5</v>
      </c>
      <c r="V29" s="39">
        <f t="shared" si="9"/>
        <v>-0.60000000000002274</v>
      </c>
    </row>
    <row r="30" spans="1:22" s="53" customFormat="1" ht="18" customHeight="1" x14ac:dyDescent="0.3">
      <c r="A30" s="54">
        <v>14</v>
      </c>
      <c r="B30" s="59" t="str">
        <f>'Übersicht Schützen'!A15</f>
        <v>Johannes Jansen</v>
      </c>
      <c r="C30" s="97" t="str">
        <f>'Übersicht Schützen'!B15</f>
        <v>Börgermoor II</v>
      </c>
      <c r="D30" s="60">
        <f>'Übersicht Schützen'!C15</f>
        <v>312.10000000000002</v>
      </c>
      <c r="E30" s="43">
        <f>'Übersicht Schützen'!D15</f>
        <v>308.3</v>
      </c>
      <c r="F30" s="43">
        <f>'Übersicht Schützen'!E15</f>
        <v>0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310.20000000000005</v>
      </c>
      <c r="K30" s="43">
        <f t="shared" si="8"/>
        <v>620.40000000000009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310.20000000000005</v>
      </c>
      <c r="U30" s="43">
        <f t="shared" si="7"/>
        <v>620.40000000000009</v>
      </c>
      <c r="V30" s="43">
        <f t="shared" si="9"/>
        <v>-9.9999999999909051E-2</v>
      </c>
    </row>
    <row r="31" spans="1:22" s="53" customFormat="1" ht="18" customHeight="1" x14ac:dyDescent="0.3">
      <c r="A31" s="44">
        <v>15</v>
      </c>
      <c r="B31" s="56" t="str">
        <f>'Übersicht Schützen'!A16</f>
        <v xml:space="preserve">Michael Freitag </v>
      </c>
      <c r="C31" s="96" t="str">
        <f>'Übersicht Schützen'!B16</f>
        <v>Werlte III</v>
      </c>
      <c r="D31" s="57">
        <f>'Übersicht Schützen'!C16</f>
        <v>309.3</v>
      </c>
      <c r="E31" s="39">
        <f>'Übersicht Schützen'!D16</f>
        <v>311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310.14999999999998</v>
      </c>
      <c r="K31" s="39">
        <f t="shared" si="8"/>
        <v>620.29999999999995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310.14999999999998</v>
      </c>
      <c r="U31" s="39">
        <f t="shared" si="7"/>
        <v>620.29999999999995</v>
      </c>
      <c r="V31" s="39">
        <f t="shared" si="9"/>
        <v>-0.10000000000013642</v>
      </c>
    </row>
    <row r="32" spans="1:22" s="53" customFormat="1" ht="18" customHeight="1" x14ac:dyDescent="0.3">
      <c r="A32" s="30">
        <v>16</v>
      </c>
      <c r="B32" s="59" t="str">
        <f>'Übersicht Schützen'!A17</f>
        <v>Willi Engbers</v>
      </c>
      <c r="C32" s="97" t="str">
        <f>'Übersicht Schützen'!B17</f>
        <v>Breddenb.-Heid. I</v>
      </c>
      <c r="D32" s="60">
        <f>'Übersicht Schützen'!C17</f>
        <v>312.3</v>
      </c>
      <c r="E32" s="43">
        <f>'Übersicht Schützen'!D17</f>
        <v>308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310.14999999999998</v>
      </c>
      <c r="K32" s="43">
        <f t="shared" si="8"/>
        <v>620.29999999999995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310.14999999999998</v>
      </c>
      <c r="U32" s="43">
        <f t="shared" si="7"/>
        <v>620.29999999999995</v>
      </c>
      <c r="V32" s="43">
        <f t="shared" si="9"/>
        <v>0</v>
      </c>
    </row>
    <row r="33" spans="1:44" s="53" customFormat="1" ht="18" customHeight="1" x14ac:dyDescent="0.3">
      <c r="A33" s="52">
        <v>17</v>
      </c>
      <c r="B33" s="56" t="str">
        <f>'Übersicht Schützen'!A18</f>
        <v>Markus Jansen</v>
      </c>
      <c r="C33" s="96" t="str">
        <f>'Übersicht Schützen'!B18</f>
        <v>Ostenwalde II</v>
      </c>
      <c r="D33" s="57">
        <f>'Übersicht Schützen'!C18</f>
        <v>309</v>
      </c>
      <c r="E33" s="39">
        <f>'Übersicht Schützen'!D18</f>
        <v>311.10000000000002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310.05</v>
      </c>
      <c r="K33" s="39">
        <f t="shared" si="8"/>
        <v>620.1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310.05</v>
      </c>
      <c r="U33" s="39">
        <f t="shared" si="7"/>
        <v>620.1</v>
      </c>
      <c r="V33" s="39">
        <f t="shared" si="9"/>
        <v>-0.19999999999993179</v>
      </c>
    </row>
    <row r="34" spans="1:44" s="53" customFormat="1" ht="18" customHeight="1" x14ac:dyDescent="0.3">
      <c r="A34" s="30">
        <v>18</v>
      </c>
      <c r="B34" s="59" t="str">
        <f>'Übersicht Schützen'!A19</f>
        <v>Johannes Wesseln</v>
      </c>
      <c r="C34" s="97" t="str">
        <f>'Übersicht Schützen'!B19</f>
        <v>Lorup III</v>
      </c>
      <c r="D34" s="60">
        <f>'Übersicht Schützen'!C19</f>
        <v>310.2</v>
      </c>
      <c r="E34" s="43">
        <f>'Übersicht Schützen'!D19</f>
        <v>308.8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309.5</v>
      </c>
      <c r="K34" s="43">
        <f t="shared" si="8"/>
        <v>619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309.5</v>
      </c>
      <c r="U34" s="43">
        <f t="shared" si="7"/>
        <v>619</v>
      </c>
      <c r="V34" s="43">
        <f t="shared" si="9"/>
        <v>-1.1000000000000227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Heinz Engbers</v>
      </c>
      <c r="C35" s="96" t="str">
        <f>'Übersicht Schützen'!B20</f>
        <v>Breddenb.-Heid. I</v>
      </c>
      <c r="D35" s="57">
        <f>'Übersicht Schützen'!C20</f>
        <v>308.10000000000002</v>
      </c>
      <c r="E35" s="39">
        <f>'Übersicht Schützen'!D20</f>
        <v>309.5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308.8</v>
      </c>
      <c r="K35" s="39">
        <f t="shared" si="8"/>
        <v>617.6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308.8</v>
      </c>
      <c r="U35" s="39">
        <f t="shared" si="7"/>
        <v>617.6</v>
      </c>
      <c r="V35" s="39">
        <f t="shared" si="9"/>
        <v>-1.3999999999999773</v>
      </c>
    </row>
    <row r="36" spans="1:44" s="53" customFormat="1" ht="18" customHeight="1" x14ac:dyDescent="0.3">
      <c r="A36" s="54">
        <v>20</v>
      </c>
      <c r="B36" s="59" t="str">
        <f>'Übersicht Schützen'!A21</f>
        <v>Heinz Dirksen</v>
      </c>
      <c r="C36" s="97" t="str">
        <f>'Übersicht Schützen'!B21</f>
        <v>Börgermoor II</v>
      </c>
      <c r="D36" s="60">
        <f>'Übersicht Schützen'!C21</f>
        <v>309.60000000000002</v>
      </c>
      <c r="E36" s="43">
        <f>'Übersicht Schützen'!D21</f>
        <v>306.8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308.20000000000005</v>
      </c>
      <c r="K36" s="43">
        <f t="shared" si="8"/>
        <v>616.40000000000009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308.20000000000005</v>
      </c>
      <c r="U36" s="43">
        <f t="shared" si="7"/>
        <v>616.40000000000009</v>
      </c>
      <c r="V36" s="43">
        <f t="shared" si="9"/>
        <v>-1.1999999999999318</v>
      </c>
    </row>
    <row r="37" spans="1:44" s="53" customFormat="1" ht="18" customHeight="1" x14ac:dyDescent="0.3">
      <c r="A37" s="52">
        <v>21</v>
      </c>
      <c r="B37" s="56" t="str">
        <f>'Übersicht Schützen'!A22</f>
        <v xml:space="preserve">Hermann Krone </v>
      </c>
      <c r="C37" s="96" t="str">
        <f>'Übersicht Schützen'!B22</f>
        <v>Werlte III</v>
      </c>
      <c r="D37" s="57">
        <f>'Übersicht Schützen'!C22</f>
        <v>306.8</v>
      </c>
      <c r="E37" s="39">
        <f>'Übersicht Schützen'!D22</f>
        <v>307.39999999999998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307.10000000000002</v>
      </c>
      <c r="K37" s="39">
        <f t="shared" si="8"/>
        <v>614.20000000000005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307.10000000000002</v>
      </c>
      <c r="U37" s="39">
        <f t="shared" si="7"/>
        <v>614.20000000000005</v>
      </c>
      <c r="V37" s="39">
        <f t="shared" si="9"/>
        <v>-2.2000000000000455</v>
      </c>
    </row>
    <row r="38" spans="1:44" s="53" customFormat="1" ht="18" customHeight="1" x14ac:dyDescent="0.3">
      <c r="A38" s="30">
        <v>22</v>
      </c>
      <c r="B38" s="59" t="str">
        <f>'Übersicht Schützen'!A23</f>
        <v>Werner Jansen</v>
      </c>
      <c r="C38" s="97" t="str">
        <f>'Übersicht Schützen'!B23</f>
        <v>Breddenb.-Heid. III</v>
      </c>
      <c r="D38" s="60">
        <f>'Übersicht Schützen'!C23</f>
        <v>304.3</v>
      </c>
      <c r="E38" s="43">
        <f>'Übersicht Schützen'!D23</f>
        <v>309.7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307</v>
      </c>
      <c r="K38" s="43">
        <f t="shared" si="8"/>
        <v>614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307</v>
      </c>
      <c r="U38" s="43">
        <f t="shared" si="7"/>
        <v>614</v>
      </c>
      <c r="V38" s="43">
        <f t="shared" si="9"/>
        <v>-0.20000000000004547</v>
      </c>
    </row>
    <row r="39" spans="1:44" s="53" customFormat="1" ht="18" customHeight="1" x14ac:dyDescent="0.3">
      <c r="A39" s="52">
        <v>23</v>
      </c>
      <c r="B39" s="56" t="str">
        <f>'Übersicht Schützen'!A24</f>
        <v>Joachim Niermann</v>
      </c>
      <c r="C39" s="96" t="str">
        <f>'Übersicht Schützen'!B24</f>
        <v>Werlte III</v>
      </c>
      <c r="D39" s="57">
        <f>'Übersicht Schützen'!C24</f>
        <v>305</v>
      </c>
      <c r="E39" s="39">
        <f>'Übersicht Schützen'!D24</f>
        <v>307.89999999999998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306.45</v>
      </c>
      <c r="K39" s="39">
        <f t="shared" si="8"/>
        <v>612.9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306.45</v>
      </c>
      <c r="U39" s="39">
        <f t="shared" si="7"/>
        <v>612.9</v>
      </c>
      <c r="V39" s="39">
        <f t="shared" si="9"/>
        <v>-1.1000000000000227</v>
      </c>
    </row>
    <row r="40" spans="1:44" s="53" customFormat="1" ht="18" customHeight="1" x14ac:dyDescent="0.3">
      <c r="A40" s="54">
        <v>24</v>
      </c>
      <c r="B40" s="59" t="str">
        <f>'Übersicht Schützen'!A25</f>
        <v>Karl-Heinz Ortmann</v>
      </c>
      <c r="C40" s="97" t="str">
        <f>'Übersicht Schützen'!B25</f>
        <v>Börgermoor II</v>
      </c>
      <c r="D40" s="60">
        <f>'Übersicht Schützen'!C25</f>
        <v>305.89999999999998</v>
      </c>
      <c r="E40" s="43">
        <f>'Übersicht Schützen'!D25</f>
        <v>306.89999999999998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306.39999999999998</v>
      </c>
      <c r="K40" s="43">
        <f t="shared" si="8"/>
        <v>612.79999999999995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306.39999999999998</v>
      </c>
      <c r="U40" s="43">
        <f t="shared" si="7"/>
        <v>612.79999999999995</v>
      </c>
      <c r="V40" s="43">
        <f t="shared" si="9"/>
        <v>-0.10000000000002274</v>
      </c>
    </row>
    <row r="41" spans="1:44" s="53" customFormat="1" ht="18" customHeight="1" x14ac:dyDescent="0.3">
      <c r="A41" s="44">
        <v>25</v>
      </c>
      <c r="B41" s="56" t="str">
        <f>'Übersicht Schützen'!A26</f>
        <v>Matthias Brinkmann</v>
      </c>
      <c r="C41" s="96" t="str">
        <f>'Übersicht Schützen'!B26</f>
        <v>Ostenwalde II</v>
      </c>
      <c r="D41" s="57">
        <f>'Übersicht Schützen'!C26</f>
        <v>309.60000000000002</v>
      </c>
      <c r="E41" s="39">
        <f>'Übersicht Schützen'!D26</f>
        <v>303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306.3</v>
      </c>
      <c r="K41" s="39">
        <f t="shared" si="8"/>
        <v>612.6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306.3</v>
      </c>
      <c r="U41" s="39">
        <f t="shared" si="7"/>
        <v>612.6</v>
      </c>
      <c r="V41" s="39">
        <f t="shared" si="9"/>
        <v>-0.19999999999993179</v>
      </c>
    </row>
    <row r="42" spans="1:44" s="53" customFormat="1" ht="18" customHeight="1" x14ac:dyDescent="0.3">
      <c r="A42" s="30">
        <v>26</v>
      </c>
      <c r="B42" s="59" t="str">
        <f>'Übersicht Schützen'!A27</f>
        <v>Johannes Oldiges</v>
      </c>
      <c r="C42" s="97" t="str">
        <f>'Übersicht Schützen'!B27</f>
        <v>Breddenb.-Heid. III</v>
      </c>
      <c r="D42" s="60">
        <f>'Übersicht Schützen'!C27</f>
        <v>306.7</v>
      </c>
      <c r="E42" s="43">
        <f>'Übersicht Schützen'!D27</f>
        <v>304.10000000000002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305.39999999999998</v>
      </c>
      <c r="K42" s="43">
        <f t="shared" si="8"/>
        <v>610.79999999999995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305.39999999999998</v>
      </c>
      <c r="U42" s="43">
        <f t="shared" si="7"/>
        <v>610.79999999999995</v>
      </c>
      <c r="V42" s="43">
        <f t="shared" si="9"/>
        <v>-1.8000000000000682</v>
      </c>
    </row>
    <row r="43" spans="1:44" s="53" customFormat="1" ht="18" customHeight="1" x14ac:dyDescent="0.3">
      <c r="A43" s="52">
        <v>27</v>
      </c>
      <c r="B43" s="56" t="str">
        <f>'Übersicht Schützen'!A28</f>
        <v>Kevin Minnert</v>
      </c>
      <c r="C43" s="96" t="str">
        <f>'Übersicht Schützen'!B28</f>
        <v>Börgermoor II</v>
      </c>
      <c r="D43" s="57">
        <f>'Übersicht Schützen'!C28</f>
        <v>306.5</v>
      </c>
      <c r="E43" s="39">
        <f>'Übersicht Schützen'!D28</f>
        <v>302.7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304.60000000000002</v>
      </c>
      <c r="K43" s="39">
        <f t="shared" si="8"/>
        <v>609.20000000000005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304.60000000000002</v>
      </c>
      <c r="U43" s="39">
        <f t="shared" si="7"/>
        <v>609.20000000000005</v>
      </c>
      <c r="V43" s="39">
        <f t="shared" si="9"/>
        <v>-1.5999999999999091</v>
      </c>
    </row>
    <row r="44" spans="1:44" s="53" customFormat="1" ht="18" customHeight="1" x14ac:dyDescent="0.3">
      <c r="A44" s="30">
        <v>28</v>
      </c>
      <c r="B44" s="59" t="str">
        <f>'Übersicht Schützen'!A29</f>
        <v>Norbert Jansen</v>
      </c>
      <c r="C44" s="97" t="str">
        <f>'Übersicht Schützen'!B29</f>
        <v>Breddenb.-Heid. III</v>
      </c>
      <c r="D44" s="60">
        <f>'Übersicht Schützen'!C29</f>
        <v>300.5</v>
      </c>
      <c r="E44" s="43">
        <f>'Übersicht Schützen'!D29</f>
        <v>308.3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>
        <f>'Übersicht Schützen'!I29</f>
        <v>304.39999999999998</v>
      </c>
      <c r="K44" s="43">
        <f t="shared" si="8"/>
        <v>608.79999999999995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f>'Übersicht Schützen'!U29</f>
        <v>304.39999999999998</v>
      </c>
      <c r="U44" s="43">
        <f t="shared" si="7"/>
        <v>608.79999999999995</v>
      </c>
      <c r="V44" s="43">
        <f t="shared" si="9"/>
        <v>-0.40000000000009095</v>
      </c>
    </row>
    <row r="45" spans="1:44" s="53" customFormat="1" ht="18" customHeight="1" x14ac:dyDescent="0.3">
      <c r="A45" s="52">
        <v>29</v>
      </c>
      <c r="B45" s="56" t="str">
        <f>'Übersicht Schützen'!A30</f>
        <v>Alfons Plüster</v>
      </c>
      <c r="C45" s="96" t="str">
        <f>'Übersicht Schützen'!B30</f>
        <v>Breddenb.-Heid. III</v>
      </c>
      <c r="D45" s="57">
        <f>'Übersicht Schützen'!C30</f>
        <v>305.89999999999998</v>
      </c>
      <c r="E45" s="39">
        <f>'Übersicht Schützen'!D30</f>
        <v>301.5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>
        <f>'Übersicht Schützen'!I30</f>
        <v>303.7</v>
      </c>
      <c r="K45" s="39">
        <f t="shared" si="8"/>
        <v>607.4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>
        <f>'Übersicht Schützen'!U30</f>
        <v>303.7</v>
      </c>
      <c r="U45" s="39">
        <f t="shared" si="7"/>
        <v>607.4</v>
      </c>
      <c r="V45" s="39">
        <f t="shared" si="9"/>
        <v>-1.3999999999999773</v>
      </c>
    </row>
    <row r="46" spans="1:44" s="53" customFormat="1" ht="18" customHeight="1" x14ac:dyDescent="0.3">
      <c r="A46" s="30">
        <v>30</v>
      </c>
      <c r="B46" s="59" t="str">
        <f>'Übersicht Schützen'!A31</f>
        <v>Hans Gebken 3</v>
      </c>
      <c r="C46" s="97" t="str">
        <f>'Übersicht Schützen'!B31</f>
        <v>Breddenb.-Heid. I</v>
      </c>
      <c r="D46" s="60">
        <f>'Übersicht Schützen'!C31</f>
        <v>306.3</v>
      </c>
      <c r="E46" s="43">
        <f>'Übersicht Schützen'!D31</f>
        <v>300.7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>
        <f>'Übersicht Schützen'!I31</f>
        <v>303.5</v>
      </c>
      <c r="K46" s="43">
        <f t="shared" si="8"/>
        <v>607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>
        <f>'Übersicht Schützen'!U31</f>
        <v>303.5</v>
      </c>
      <c r="U46" s="43">
        <f t="shared" si="7"/>
        <v>607</v>
      </c>
      <c r="V46" s="43">
        <f t="shared" si="9"/>
        <v>-0.39999999999997726</v>
      </c>
    </row>
    <row r="47" spans="1:44" s="53" customFormat="1" ht="18" customHeight="1" x14ac:dyDescent="0.3">
      <c r="A47" s="52">
        <v>31</v>
      </c>
      <c r="B47" s="56" t="str">
        <f>'Übersicht Schützen'!A32</f>
        <v>Anton Oldiges</v>
      </c>
      <c r="C47" s="96" t="str">
        <f>'Übersicht Schützen'!B32</f>
        <v>Lorup III</v>
      </c>
      <c r="D47" s="57">
        <f>'Übersicht Schützen'!C32</f>
        <v>301.60000000000002</v>
      </c>
      <c r="E47" s="39">
        <f>'Übersicht Schützen'!D32</f>
        <v>302.5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>
        <f>'Übersicht Schützen'!I32</f>
        <v>302.05</v>
      </c>
      <c r="K47" s="39">
        <f t="shared" si="8"/>
        <v>604.1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>
        <f>'Übersicht Schützen'!U32</f>
        <v>302.05</v>
      </c>
      <c r="U47" s="39">
        <f t="shared" si="7"/>
        <v>604.1</v>
      </c>
      <c r="V47" s="39">
        <f t="shared" ref="V47:V50" si="10">(U46-U47)*-1</f>
        <v>-2.8999999999999773</v>
      </c>
    </row>
    <row r="48" spans="1:44" s="53" customFormat="1" ht="18" customHeight="1" x14ac:dyDescent="0.3">
      <c r="A48" s="111">
        <v>32</v>
      </c>
      <c r="B48" s="59" t="str">
        <f>'Übersicht Schützen'!A33</f>
        <v>Hans Gebken 1</v>
      </c>
      <c r="C48" s="97" t="str">
        <f>'Übersicht Schützen'!B33</f>
        <v>Breddenb.-Heid. I</v>
      </c>
      <c r="D48" s="60">
        <f>'Übersicht Schützen'!C33</f>
        <v>298.3</v>
      </c>
      <c r="E48" s="43">
        <f>'Übersicht Schützen'!D33</f>
        <v>305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>
        <f>'Übersicht Schützen'!I33</f>
        <v>301.64999999999998</v>
      </c>
      <c r="K48" s="43">
        <f t="shared" si="8"/>
        <v>603.29999999999995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>
        <f>'Übersicht Schützen'!U33</f>
        <v>301.64999999999998</v>
      </c>
      <c r="U48" s="43">
        <f t="shared" si="7"/>
        <v>603.29999999999995</v>
      </c>
      <c r="V48" s="43">
        <f t="shared" si="10"/>
        <v>-0.80000000000006821</v>
      </c>
    </row>
    <row r="49" spans="1:22" s="53" customFormat="1" ht="18" customHeight="1" x14ac:dyDescent="0.3">
      <c r="A49" s="52">
        <v>33</v>
      </c>
      <c r="B49" s="56" t="str">
        <f>'Übersicht Schützen'!A34</f>
        <v xml:space="preserve">Gerd Vogel </v>
      </c>
      <c r="C49" s="96" t="str">
        <f>'Übersicht Schützen'!B34</f>
        <v>Breddenb.-Heid. I</v>
      </c>
      <c r="D49" s="57">
        <f>'Übersicht Schützen'!C34</f>
        <v>263.8</v>
      </c>
      <c r="E49" s="39">
        <f>'Übersicht Schützen'!D34</f>
        <v>310.89999999999998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>
        <f>'Übersicht Schützen'!I34</f>
        <v>287.35000000000002</v>
      </c>
      <c r="K49" s="39">
        <f t="shared" si="8"/>
        <v>574.70000000000005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>
        <f>'Übersicht Schützen'!U34</f>
        <v>287.35000000000002</v>
      </c>
      <c r="U49" s="39">
        <f t="shared" si="7"/>
        <v>574.70000000000005</v>
      </c>
      <c r="V49" s="39">
        <f t="shared" si="10"/>
        <v>-28.599999999999909</v>
      </c>
    </row>
    <row r="50" spans="1:22" s="53" customFormat="1" ht="18" customHeight="1" x14ac:dyDescent="0.3">
      <c r="A50" s="111">
        <v>34</v>
      </c>
      <c r="B50" s="59" t="str">
        <f>'Übersicht Schützen'!A35</f>
        <v>Daniel Schülke</v>
      </c>
      <c r="C50" s="97" t="str">
        <f>'Übersicht Schützen'!B35</f>
        <v>Börgermoor 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-574.70000000000005</v>
      </c>
    </row>
    <row r="51" spans="1:22" s="53" customFormat="1" ht="18" customHeight="1" x14ac:dyDescent="0.3">
      <c r="A51" s="52">
        <v>35</v>
      </c>
      <c r="B51" s="56" t="str">
        <f>'Übersicht Schützen'!A36</f>
        <v>Schütze 22</v>
      </c>
      <c r="C51" s="96" t="str">
        <f>'Übersicht Schützen'!B36</f>
        <v>Lorup III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23</v>
      </c>
      <c r="C52" s="97" t="str">
        <f>'Übersicht Schützen'!B37</f>
        <v>Lorup III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>
        <f>SUM(D17:D52)/Formelhilfe!B45</f>
        <v>307.45151515151514</v>
      </c>
      <c r="E54" s="37">
        <f>SUM(E17:E52)/Formelhilfe!C45</f>
        <v>309.06969696969696</v>
      </c>
      <c r="F54" s="37" t="e">
        <f>SUM(F17:F52)/Formelhilfe!D45</f>
        <v>#DIV/0!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565.14444444444439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565.14444444444439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6F0MR4KdBy3fylN1zkI6CIQhpUHKeNylTIhsk3o1qljdMc4NJAMNHdFHz25We4AF08zANPR8/HD8mFT3vkz3BA==" saltValue="RY7Km7fFxHH/59Sp6DkY4g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Übersicht!N4</f>
        <v>Börgermoor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Übersicht!N3</f>
        <v>0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Übersicht!O4</f>
        <v>Lorup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Übersicht!O3</f>
        <v>0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Übersicht!P4</f>
        <v>Breddenberg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Übersicht!P3</f>
        <v>0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71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Übersicht!Q4</f>
        <v>Werlte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Übersicht!Q3</f>
        <v>0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7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52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Breddenb.-Heid. I</v>
      </c>
      <c r="C2" s="149"/>
      <c r="D2" s="196" t="s">
        <v>69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36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Ostenwalde II</v>
      </c>
      <c r="C3" s="142"/>
      <c r="D3" s="196" t="str">
        <f>Übersicht!M1</f>
        <v>2. Kreisliga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Börgermoor II</v>
      </c>
      <c r="C4" s="142"/>
      <c r="D4" s="196" t="str">
        <f>Übersicht!P1</f>
        <v>Schützen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Lorup III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Breddenb.-Heid. III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Werlte III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66</v>
      </c>
      <c r="C9" s="154" t="s">
        <v>64</v>
      </c>
      <c r="D9" s="155" t="s">
        <v>67</v>
      </c>
      <c r="E9" s="154" t="s">
        <v>65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70</v>
      </c>
      <c r="V9" s="156"/>
      <c r="W9" s="193" t="s">
        <v>37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Hans Gebken 3</v>
      </c>
      <c r="C10" s="165" t="str">
        <f>'Wettkampf 1'!C10</f>
        <v>Breddenb.-Heid.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 xml:space="preserve">Gerd Vogel </v>
      </c>
      <c r="C11" s="165" t="str">
        <f>'Wettkampf 1'!C11</f>
        <v>Breddenb.-Heid.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Heinz Engbers</v>
      </c>
      <c r="C12" s="165" t="str">
        <f>'Wettkampf 1'!C12</f>
        <v>Breddenb.-Heid.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Willi Engbers</v>
      </c>
      <c r="C13" s="165" t="str">
        <f>'Wettkampf 1'!C13</f>
        <v>Breddenb.-Heid.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Hans Gebken 1</v>
      </c>
      <c r="C14" s="165" t="str">
        <f>'Wettkampf 1'!C14</f>
        <v>Breddenb.-Heid.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Philiipp Schmidt</v>
      </c>
      <c r="C15" s="165" t="str">
        <f>'Wettkampf 1'!C15</f>
        <v>Ostenwalde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 xml:space="preserve">Philipp Scholübbers </v>
      </c>
      <c r="C16" s="165" t="str">
        <f>'Wettkampf 1'!C16</f>
        <v>Ostenwalde 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Matthias Brinkmann</v>
      </c>
      <c r="C17" s="165" t="str">
        <f>'Wettkampf 1'!C17</f>
        <v>Ostenwalde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Patrik Krüßel</v>
      </c>
      <c r="C18" s="165" t="str">
        <f>'Wettkampf 1'!C18</f>
        <v>Ostenwalde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Markus Jansen</v>
      </c>
      <c r="C19" s="165" t="str">
        <f>'Wettkampf 1'!C19</f>
        <v>Ostenwalde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 xml:space="preserve">Helmut Benten </v>
      </c>
      <c r="C20" s="165" t="str">
        <f>'Wettkampf 1'!C20</f>
        <v>Ostenwalde 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Heinz Dirksen</v>
      </c>
      <c r="C21" s="165" t="str">
        <f>'Wettkampf 1'!C21</f>
        <v>Börgermoor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 xml:space="preserve">Hans Ortmann </v>
      </c>
      <c r="C22" s="165" t="str">
        <f>'Wettkampf 1'!C22</f>
        <v>Börgermoor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Karl-Heinz Ortmann</v>
      </c>
      <c r="C23" s="165" t="str">
        <f>'Wettkampf 1'!C23</f>
        <v>Börgermoor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Johannes Jansen</v>
      </c>
      <c r="C24" s="165" t="str">
        <f>'Wettkampf 1'!C24</f>
        <v>Börgermoor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Kevin Minnert</v>
      </c>
      <c r="C25" s="165" t="str">
        <f>'Wettkampf 1'!C25</f>
        <v>Börgermoor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Daniel Schülke</v>
      </c>
      <c r="C26" s="165" t="str">
        <f>'Wettkampf 1'!C26</f>
        <v>Börgermoor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Frank Wotte</v>
      </c>
      <c r="C27" s="165" t="str">
        <f>'Wettkampf 1'!C27</f>
        <v>Lorup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Johannes Wesseln</v>
      </c>
      <c r="C28" s="165" t="str">
        <f>'Wettkampf 1'!C28</f>
        <v>Lorup III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Anton Oldiges</v>
      </c>
      <c r="C29" s="165" t="str">
        <f>'Wettkampf 1'!C29</f>
        <v>Lorup III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Jürgen Will</v>
      </c>
      <c r="C30" s="165" t="str">
        <f>'Wettkampf 1'!C30</f>
        <v>Lorup III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Schütze 22</v>
      </c>
      <c r="C31" s="165" t="str">
        <f>'Wettkampf 1'!C31</f>
        <v>Lorup III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Lorup III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Norbert Jansen</v>
      </c>
      <c r="C33" s="165" t="str">
        <f>'Wettkampf 1'!C33</f>
        <v>Breddenb.-Heid. III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Werner Jansen</v>
      </c>
      <c r="C34" s="165" t="str">
        <f>'Wettkampf 1'!C34</f>
        <v>Breddenb.-Heid. III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Alfons Plüster</v>
      </c>
      <c r="C35" s="165" t="str">
        <f>'Wettkampf 1'!C35</f>
        <v>Breddenb.-Heid. III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Johannes Oldiges</v>
      </c>
      <c r="C36" s="165" t="str">
        <f>'Wettkampf 1'!C36</f>
        <v>Breddenb.-Heid. III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Hans Plüster</v>
      </c>
      <c r="C37" s="165" t="str">
        <f>'Wettkampf 1'!C37</f>
        <v>Breddenb.-Heid. III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 xml:space="preserve">Josef Wübben </v>
      </c>
      <c r="C38" s="165" t="str">
        <f>'Wettkampf 1'!C38</f>
        <v>Breddenb.-Heid. III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Thomas Niermann</v>
      </c>
      <c r="C39" s="165" t="str">
        <f>'Wettkampf 1'!C39</f>
        <v>Werlte III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Bernd Thien</v>
      </c>
      <c r="C40" s="165" t="str">
        <f>'Wettkampf 1'!C40</f>
        <v>Werlte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 xml:space="preserve">Norbert Grünloh </v>
      </c>
      <c r="C41" s="165" t="str">
        <f>'Wettkampf 1'!C41</f>
        <v>Werlte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 xml:space="preserve">Andreas Thoben </v>
      </c>
      <c r="C42" s="165" t="str">
        <f>'Wettkampf 1'!C42</f>
        <v>Werlte III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 xml:space="preserve">Hermann Krone </v>
      </c>
      <c r="C43" s="165" t="str">
        <f>'Wettkampf 1'!C43</f>
        <v>Werlte III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 xml:space="preserve">Michael Freitag </v>
      </c>
      <c r="C44" s="165" t="str">
        <f>'Wettkampf 1'!C44</f>
        <v>Werlte III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Joachim Niermann</v>
      </c>
      <c r="C45" s="165" t="str">
        <f>'Wettkampf 1'!C45</f>
        <v>Werlte III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7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52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6" t="s">
        <v>69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36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51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50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66</v>
      </c>
      <c r="C9" s="154" t="s">
        <v>64</v>
      </c>
      <c r="D9" s="155" t="s">
        <v>67</v>
      </c>
      <c r="E9" s="154" t="s">
        <v>65</v>
      </c>
      <c r="F9" s="156"/>
      <c r="G9" s="156" t="s">
        <v>40</v>
      </c>
      <c r="H9" s="156"/>
      <c r="I9" s="156" t="s">
        <v>41</v>
      </c>
      <c r="J9" s="156"/>
      <c r="K9" s="156" t="s">
        <v>42</v>
      </c>
      <c r="L9" s="156"/>
      <c r="M9" s="156" t="s">
        <v>43</v>
      </c>
      <c r="N9" s="156"/>
      <c r="O9" s="156" t="s">
        <v>44</v>
      </c>
      <c r="P9" s="156"/>
      <c r="Q9" s="156" t="s">
        <v>45</v>
      </c>
      <c r="R9" s="156"/>
      <c r="S9" s="156"/>
      <c r="T9" s="156"/>
      <c r="U9" s="154" t="s">
        <v>70</v>
      </c>
      <c r="V9" s="156"/>
      <c r="W9" s="193" t="s">
        <v>37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115</v>
      </c>
      <c r="B2" s="100" t="str">
        <f>VLOOKUP(A2,'Wettkampf 1'!$B$10:$C$45,2,FALSE)</f>
        <v>Ostenwalde II</v>
      </c>
      <c r="C2" s="9">
        <f>VLOOKUP(A2,'Wettkampf 1'!$B$10:$D$45,3,FALSE)</f>
        <v>313.2</v>
      </c>
      <c r="D2" s="9">
        <f>VLOOKUP($A2,'Wettkampf 2'!$B$10:$D$45,3,FALSE)</f>
        <v>315.89999999999998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314.54999999999995</v>
      </c>
      <c r="J2" s="9">
        <f>VLOOKUP(A2,Formelhilfe!$A$9:$H$44,8,FALSE)</f>
        <v>2</v>
      </c>
      <c r="K2" s="10">
        <f>SUM(C2:H2)</f>
        <v>629.09999999999991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314.54999999999995</v>
      </c>
      <c r="V2" s="9">
        <f>VLOOKUP(A2,Formelhilfe!$A$9:$P$44,16,FALSE)</f>
        <v>2</v>
      </c>
      <c r="W2" s="11">
        <f>SUM(C2:H2,L2:Q2)</f>
        <v>629.09999999999991</v>
      </c>
    </row>
    <row r="3" spans="1:23" ht="18" customHeight="1" x14ac:dyDescent="0.4">
      <c r="A3" s="167" t="s">
        <v>98</v>
      </c>
      <c r="B3" s="100" t="str">
        <f>VLOOKUP(A3,'Wettkampf 1'!$B$10:$C$45,2,FALSE)</f>
        <v>Werlte III</v>
      </c>
      <c r="C3" s="9">
        <f>VLOOKUP(A3,'Wettkampf 1'!$B$10:$D$45,3,FALSE)</f>
        <v>311.89999999999998</v>
      </c>
      <c r="D3" s="9">
        <f>VLOOKUP($A3,'Wettkampf 2'!$B$10:$D$45,3,FALSE)</f>
        <v>315.10000000000002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313.5</v>
      </c>
      <c r="J3" s="9">
        <f>VLOOKUP(A3,Formelhilfe!$A$9:$H$44,8,FALSE)</f>
        <v>2</v>
      </c>
      <c r="K3" s="10">
        <f>SUM(C3:H3)</f>
        <v>627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313.5</v>
      </c>
      <c r="V3" s="9">
        <f>VLOOKUP(A3,Formelhilfe!$A$9:$P$44,16,FALSE)</f>
        <v>2</v>
      </c>
      <c r="W3" s="11">
        <f>SUM(C3:H3,L3:Q3)</f>
        <v>627</v>
      </c>
    </row>
    <row r="4" spans="1:23" ht="18" customHeight="1" x14ac:dyDescent="0.4">
      <c r="A4" s="167" t="s">
        <v>100</v>
      </c>
      <c r="B4" s="100" t="str">
        <f>VLOOKUP(A4,'Wettkampf 1'!$B$10:$C$45,2,FALSE)</f>
        <v>Werlte III</v>
      </c>
      <c r="C4" s="9">
        <f>VLOOKUP(A4,'Wettkampf 1'!$B$10:$D$45,3,FALSE)</f>
        <v>314.8</v>
      </c>
      <c r="D4" s="9">
        <f>VLOOKUP($A4,'Wettkampf 2'!$B$10:$D$45,3,FALSE)</f>
        <v>311.7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313.25</v>
      </c>
      <c r="J4" s="9">
        <f>VLOOKUP(A4,Formelhilfe!$A$9:$H$44,8,FALSE)</f>
        <v>2</v>
      </c>
      <c r="K4" s="10">
        <f>SUM(C4:H4)</f>
        <v>626.5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313.25</v>
      </c>
      <c r="V4" s="9">
        <f>VLOOKUP(A4,Formelhilfe!$A$9:$P$44,16,FALSE)</f>
        <v>2</v>
      </c>
      <c r="W4" s="11">
        <f>SUM(C4:H4,L4:Q4)</f>
        <v>626.5</v>
      </c>
    </row>
    <row r="5" spans="1:23" ht="18" customHeight="1" x14ac:dyDescent="0.4">
      <c r="A5" s="137" t="s">
        <v>113</v>
      </c>
      <c r="B5" s="100" t="str">
        <f>VLOOKUP(A5,'Wettkampf 1'!$B$10:$C$45,2,FALSE)</f>
        <v>Ostenwalde II</v>
      </c>
      <c r="C5" s="9">
        <f>VLOOKUP(A5,'Wettkampf 1'!$B$10:$D$45,3,FALSE)</f>
        <v>312.2</v>
      </c>
      <c r="D5" s="9">
        <f>VLOOKUP($A5,'Wettkampf 2'!$B$10:$D$45,3,FALSE)</f>
        <v>314.10000000000002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313.14999999999998</v>
      </c>
      <c r="J5" s="9">
        <f>VLOOKUP(A5,Formelhilfe!$A$9:$H$44,8,FALSE)</f>
        <v>2</v>
      </c>
      <c r="K5" s="10">
        <f>SUM(C5:H5)</f>
        <v>626.29999999999995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313.14999999999998</v>
      </c>
      <c r="V5" s="9">
        <f>VLOOKUP(A5,Formelhilfe!$A$9:$P$44,16,FALSE)</f>
        <v>2</v>
      </c>
      <c r="W5" s="11">
        <f>SUM(C5:H5,L5:Q5)</f>
        <v>626.29999999999995</v>
      </c>
    </row>
    <row r="6" spans="1:23" ht="18" customHeight="1" x14ac:dyDescent="0.4">
      <c r="A6" s="137" t="s">
        <v>112</v>
      </c>
      <c r="B6" s="100" t="str">
        <f>VLOOKUP(A6,'Wettkampf 1'!$B$10:$C$45,2,FALSE)</f>
        <v>Lorup III</v>
      </c>
      <c r="C6" s="9">
        <f>VLOOKUP(A6,'Wettkampf 1'!$B$10:$D$45,3,FALSE)</f>
        <v>313.89999999999998</v>
      </c>
      <c r="D6" s="9">
        <f>VLOOKUP($A6,'Wettkampf 2'!$B$10:$D$45,3,FALSE)</f>
        <v>311.5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312.7</v>
      </c>
      <c r="J6" s="9">
        <f>VLOOKUP(A6,Formelhilfe!$A$9:$H$44,8,FALSE)</f>
        <v>2</v>
      </c>
      <c r="K6" s="10">
        <f>SUM(C6:H6)</f>
        <v>625.4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312.7</v>
      </c>
      <c r="V6" s="9">
        <f>VLOOKUP(A6,Formelhilfe!$A$9:$P$44,16,FALSE)</f>
        <v>2</v>
      </c>
      <c r="W6" s="11">
        <f>SUM(C6:H6,L6:Q6)</f>
        <v>625.4</v>
      </c>
    </row>
    <row r="7" spans="1:23" ht="18" customHeight="1" x14ac:dyDescent="0.4">
      <c r="A7" s="137" t="s">
        <v>109</v>
      </c>
      <c r="B7" s="100" t="str">
        <f>VLOOKUP(A7,'Wettkampf 1'!$B$10:$C$45,2,FALSE)</f>
        <v>Lorup III</v>
      </c>
      <c r="C7" s="9">
        <f>VLOOKUP(A7,'Wettkampf 1'!$B$10:$D$45,3,FALSE)</f>
        <v>312</v>
      </c>
      <c r="D7" s="9">
        <f>VLOOKUP($A7,'Wettkampf 2'!$B$10:$D$45,3,FALSE)</f>
        <v>313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312.5</v>
      </c>
      <c r="J7" s="9">
        <f>VLOOKUP(A7,Formelhilfe!$A$9:$H$44,8,FALSE)</f>
        <v>2</v>
      </c>
      <c r="K7" s="10">
        <f>SUM(C7:H7)</f>
        <v>625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312.5</v>
      </c>
      <c r="V7" s="9">
        <f>VLOOKUP(A7,Formelhilfe!$A$9:$P$44,16,FALSE)</f>
        <v>2</v>
      </c>
      <c r="W7" s="11">
        <f>SUM(C7:H7,L7:Q7)</f>
        <v>625</v>
      </c>
    </row>
    <row r="8" spans="1:23" ht="18" customHeight="1" x14ac:dyDescent="0.4">
      <c r="A8" s="137" t="s">
        <v>117</v>
      </c>
      <c r="B8" s="100" t="str">
        <f>VLOOKUP(A8,'Wettkampf 1'!$B$10:$C$45,2,FALSE)</f>
        <v>Ostenwalde II</v>
      </c>
      <c r="C8" s="9">
        <f>VLOOKUP(A8,'Wettkampf 1'!$B$10:$D$45,3,FALSE)</f>
        <v>311.8</v>
      </c>
      <c r="D8" s="9">
        <f>VLOOKUP($A8,'Wettkampf 2'!$B$10:$D$45,3,FALSE)</f>
        <v>312.8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312.3</v>
      </c>
      <c r="J8" s="9">
        <f>VLOOKUP(A8,Formelhilfe!$A$9:$H$44,8,FALSE)</f>
        <v>2</v>
      </c>
      <c r="K8" s="10">
        <f>SUM(C8:H8)</f>
        <v>624.6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312.3</v>
      </c>
      <c r="V8" s="9">
        <f>VLOOKUP(A8,Formelhilfe!$A$9:$P$44,16,FALSE)</f>
        <v>2</v>
      </c>
      <c r="W8" s="11">
        <f>SUM(C8:H8,L8:Q8)</f>
        <v>624.6</v>
      </c>
    </row>
    <row r="9" spans="1:23" ht="18" customHeight="1" x14ac:dyDescent="0.4">
      <c r="A9" s="137" t="s">
        <v>120</v>
      </c>
      <c r="B9" s="100" t="str">
        <f>VLOOKUP(A9,'Wettkampf 1'!$B$10:$C$45,2,FALSE)</f>
        <v>Werlte III</v>
      </c>
      <c r="C9" s="9">
        <f>VLOOKUP(A9,'Wettkampf 1'!$B$10:$D$45,3,FALSE)</f>
        <v>313.10000000000002</v>
      </c>
      <c r="D9" s="9">
        <f>VLOOKUP($A9,'Wettkampf 2'!$B$10:$D$45,3,FALSE)</f>
        <v>311.2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312.14999999999998</v>
      </c>
      <c r="J9" s="9">
        <f>VLOOKUP(A9,Formelhilfe!$A$9:$H$44,8,FALSE)</f>
        <v>2</v>
      </c>
      <c r="K9" s="10">
        <f>SUM(C9:H9)</f>
        <v>624.29999999999995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312.14999999999998</v>
      </c>
      <c r="V9" s="9">
        <f>VLOOKUP(A9,Formelhilfe!$A$9:$P$44,16,FALSE)</f>
        <v>2</v>
      </c>
      <c r="W9" s="11">
        <f>SUM(C9:H9,L9:Q9)</f>
        <v>624.29999999999995</v>
      </c>
    </row>
    <row r="10" spans="1:23" ht="18" customHeight="1" x14ac:dyDescent="0.4">
      <c r="A10" s="137" t="s">
        <v>107</v>
      </c>
      <c r="B10" s="100" t="str">
        <f>VLOOKUP(A10,'Wettkampf 1'!$B$10:$C$45,2,FALSE)</f>
        <v>Breddenb.-Heid. III</v>
      </c>
      <c r="C10" s="9">
        <f>VLOOKUP(A10,'Wettkampf 1'!$B$10:$D$45,3,FALSE)</f>
        <v>309.39999999999998</v>
      </c>
      <c r="D10" s="9">
        <f>VLOOKUP($A10,'Wettkampf 2'!$B$10:$D$45,3,FALSE)</f>
        <v>314.2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311.79999999999995</v>
      </c>
      <c r="J10" s="9">
        <f>VLOOKUP(A10,Formelhilfe!$A$9:$H$44,8,FALSE)</f>
        <v>2</v>
      </c>
      <c r="K10" s="10">
        <f>SUM(C10:H10)</f>
        <v>623.59999999999991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311.79999999999995</v>
      </c>
      <c r="V10" s="9">
        <f>VLOOKUP(A10,Formelhilfe!$A$9:$P$44,16,FALSE)</f>
        <v>2</v>
      </c>
      <c r="W10" s="11">
        <f>SUM(C10:H10,L10:Q10)</f>
        <v>623.59999999999991</v>
      </c>
    </row>
    <row r="11" spans="1:23" ht="18" customHeight="1" x14ac:dyDescent="0.4">
      <c r="A11" s="137" t="s">
        <v>97</v>
      </c>
      <c r="B11" s="100" t="str">
        <f>VLOOKUP(A11,'Wettkampf 1'!$B$10:$C$45,2,FALSE)</f>
        <v>Ostenwalde II</v>
      </c>
      <c r="C11" s="9">
        <f>VLOOKUP(A11,'Wettkampf 1'!$B$10:$D$45,3,FALSE)</f>
        <v>309.3</v>
      </c>
      <c r="D11" s="9">
        <f>VLOOKUP($A11,'Wettkampf 2'!$B$10:$D$45,3,FALSE)</f>
        <v>313.7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311.5</v>
      </c>
      <c r="J11" s="9">
        <f>VLOOKUP(A11,Formelhilfe!$A$9:$H$44,8,FALSE)</f>
        <v>2</v>
      </c>
      <c r="K11" s="10">
        <f>SUM(C11:H11)</f>
        <v>623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311.5</v>
      </c>
      <c r="V11" s="9">
        <f>VLOOKUP(A11,Formelhilfe!$A$9:$P$44,16,FALSE)</f>
        <v>2</v>
      </c>
      <c r="W11" s="11">
        <f>SUM(C11:H11,L11:Q11)</f>
        <v>623</v>
      </c>
    </row>
    <row r="12" spans="1:23" ht="18" customHeight="1" x14ac:dyDescent="0.4">
      <c r="A12" s="167" t="s">
        <v>99</v>
      </c>
      <c r="B12" s="100" t="str">
        <f>VLOOKUP(A12,'Wettkampf 1'!$B$10:$C$45,2,FALSE)</f>
        <v>Werlte III</v>
      </c>
      <c r="C12" s="9">
        <f>VLOOKUP(A12,'Wettkampf 1'!$B$10:$D$45,3,FALSE)</f>
        <v>311.60000000000002</v>
      </c>
      <c r="D12" s="9">
        <f>VLOOKUP($A12,'Wettkampf 2'!$B$10:$D$45,3,FALSE)</f>
        <v>311.3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311.45000000000005</v>
      </c>
      <c r="J12" s="9">
        <f>VLOOKUP(A12,Formelhilfe!$A$9:$H$44,8,FALSE)</f>
        <v>2</v>
      </c>
      <c r="K12" s="10">
        <f>SUM(C12:H12)</f>
        <v>622.90000000000009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311.45000000000005</v>
      </c>
      <c r="V12" s="9">
        <f>VLOOKUP(A12,Formelhilfe!$A$9:$P$44,16,FALSE)</f>
        <v>2</v>
      </c>
      <c r="W12" s="11">
        <f>SUM(C12:H12,L12:Q12)</f>
        <v>622.90000000000009</v>
      </c>
    </row>
    <row r="13" spans="1:23" ht="18" customHeight="1" x14ac:dyDescent="0.4">
      <c r="A13" s="137" t="s">
        <v>105</v>
      </c>
      <c r="B13" s="100" t="str">
        <f>VLOOKUP(A13,'Wettkampf 1'!$B$10:$C$45,2,FALSE)</f>
        <v>Börgermoor II</v>
      </c>
      <c r="C13" s="9">
        <f>VLOOKUP(A13,'Wettkampf 1'!$B$10:$D$45,3,FALSE)</f>
        <v>310</v>
      </c>
      <c r="D13" s="9">
        <f>VLOOKUP($A13,'Wettkampf 2'!$B$10:$D$45,3,FALSE)</f>
        <v>311.10000000000002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310.55</v>
      </c>
      <c r="J13" s="9">
        <f>VLOOKUP(A13,Formelhilfe!$A$9:$H$44,8,FALSE)</f>
        <v>2</v>
      </c>
      <c r="K13" s="10">
        <f>SUM(C13:H13)</f>
        <v>621.1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310.55</v>
      </c>
      <c r="V13" s="9">
        <f>VLOOKUP(A13,Formelhilfe!$A$9:$P$44,16,FALSE)</f>
        <v>2</v>
      </c>
      <c r="W13" s="11">
        <f>SUM(C13:H13,L13:Q13)</f>
        <v>621.1</v>
      </c>
    </row>
    <row r="14" spans="1:23" ht="18" customHeight="1" x14ac:dyDescent="0.4">
      <c r="A14" s="137" t="s">
        <v>94</v>
      </c>
      <c r="B14" s="100" t="str">
        <f>VLOOKUP(A14,'Wettkampf 1'!$B$10:$C$45,2,FALSE)</f>
        <v>Breddenb.-Heid. III</v>
      </c>
      <c r="C14" s="9">
        <f>VLOOKUP(A14,'Wettkampf 1'!$B$10:$D$45,3,FALSE)</f>
        <v>310.89999999999998</v>
      </c>
      <c r="D14" s="9">
        <f>VLOOKUP($A14,'Wettkampf 2'!$B$10:$D$45,3,FALSE)</f>
        <v>309.60000000000002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310.25</v>
      </c>
      <c r="J14" s="9">
        <f>VLOOKUP(A14,Formelhilfe!$A$9:$H$44,8,FALSE)</f>
        <v>2</v>
      </c>
      <c r="K14" s="10">
        <f>SUM(C14:H14)</f>
        <v>620.5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310.25</v>
      </c>
      <c r="V14" s="9">
        <f>VLOOKUP(A14,Formelhilfe!$A$9:$P$44,16,FALSE)</f>
        <v>2</v>
      </c>
      <c r="W14" s="11">
        <f>SUM(C14:H14,L14:Q14)</f>
        <v>620.5</v>
      </c>
    </row>
    <row r="15" spans="1:23" ht="18" customHeight="1" x14ac:dyDescent="0.4">
      <c r="A15" s="137" t="s">
        <v>106</v>
      </c>
      <c r="B15" s="100" t="str">
        <f>VLOOKUP(A15,'Wettkampf 1'!$B$10:$C$45,2,FALSE)</f>
        <v>Börgermoor II</v>
      </c>
      <c r="C15" s="9">
        <f>VLOOKUP(A15,'Wettkampf 1'!$B$10:$D$45,3,FALSE)</f>
        <v>312.10000000000002</v>
      </c>
      <c r="D15" s="9">
        <f>VLOOKUP($A15,'Wettkampf 2'!$B$10:$D$45,3,FALSE)</f>
        <v>308.3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310.20000000000005</v>
      </c>
      <c r="J15" s="9">
        <f>VLOOKUP(A15,Formelhilfe!$A$9:$H$44,8,FALSE)</f>
        <v>2</v>
      </c>
      <c r="K15" s="10">
        <f>SUM(C15:H15)</f>
        <v>620.40000000000009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310.20000000000005</v>
      </c>
      <c r="V15" s="9">
        <f>VLOOKUP(A15,Formelhilfe!$A$9:$P$44,16,FALSE)</f>
        <v>2</v>
      </c>
      <c r="W15" s="11">
        <f>SUM(C15:H15,L15:Q15)</f>
        <v>620.40000000000009</v>
      </c>
    </row>
    <row r="16" spans="1:23" ht="18" customHeight="1" x14ac:dyDescent="0.4">
      <c r="A16" s="137" t="s">
        <v>102</v>
      </c>
      <c r="B16" s="100" t="str">
        <f>VLOOKUP(A16,'Wettkampf 1'!$B$10:$C$45,2,FALSE)</f>
        <v>Werlte III</v>
      </c>
      <c r="C16" s="9">
        <f>VLOOKUP(A16,'Wettkampf 1'!$B$10:$D$45,3,FALSE)</f>
        <v>309.3</v>
      </c>
      <c r="D16" s="9">
        <f>VLOOKUP($A16,'Wettkampf 2'!$B$10:$D$45,3,FALSE)</f>
        <v>311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310.14999999999998</v>
      </c>
      <c r="J16" s="9">
        <f>VLOOKUP(A16,Formelhilfe!$A$9:$H$44,8,FALSE)</f>
        <v>2</v>
      </c>
      <c r="K16" s="10">
        <f>SUM(C16:H16)</f>
        <v>620.29999999999995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310.14999999999998</v>
      </c>
      <c r="V16" s="9">
        <f>VLOOKUP(A16,Formelhilfe!$A$9:$P$44,16,FALSE)</f>
        <v>2</v>
      </c>
      <c r="W16" s="11">
        <f>SUM(C16:H16,L16:Q16)</f>
        <v>620.29999999999995</v>
      </c>
    </row>
    <row r="17" spans="1:45" ht="18" customHeight="1" x14ac:dyDescent="0.4">
      <c r="A17" s="137" t="s">
        <v>87</v>
      </c>
      <c r="B17" s="100" t="str">
        <f>VLOOKUP(A17,'Wettkampf 1'!$B$10:$C$45,2,FALSE)</f>
        <v>Breddenb.-Heid. I</v>
      </c>
      <c r="C17" s="9">
        <f>VLOOKUP(A17,'Wettkampf 1'!$B$10:$D$45,3,FALSE)</f>
        <v>312.3</v>
      </c>
      <c r="D17" s="9">
        <f>VLOOKUP($A17,'Wettkampf 2'!$B$10:$D$45,3,FALSE)</f>
        <v>308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310.14999999999998</v>
      </c>
      <c r="J17" s="9">
        <f>VLOOKUP(A17,Formelhilfe!$A$9:$H$44,8,FALSE)</f>
        <v>2</v>
      </c>
      <c r="K17" s="10">
        <f>SUM(C17:H17)</f>
        <v>620.29999999999995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310.14999999999998</v>
      </c>
      <c r="V17" s="9">
        <f>VLOOKUP(A17,Formelhilfe!$A$9:$P$44,16,FALSE)</f>
        <v>2</v>
      </c>
      <c r="W17" s="11">
        <f>SUM(C17:H17,L17:Q17)</f>
        <v>620.29999999999995</v>
      </c>
    </row>
    <row r="18" spans="1:45" ht="18" customHeight="1" x14ac:dyDescent="0.4">
      <c r="A18" s="137" t="s">
        <v>96</v>
      </c>
      <c r="B18" s="100" t="str">
        <f>VLOOKUP(A18,'Wettkampf 1'!$B$10:$C$45,2,FALSE)</f>
        <v>Ostenwalde II</v>
      </c>
      <c r="C18" s="9">
        <f>VLOOKUP(A18,'Wettkampf 1'!$B$10:$D$45,3,FALSE)</f>
        <v>309</v>
      </c>
      <c r="D18" s="9">
        <f>VLOOKUP($A18,'Wettkampf 2'!$B$10:$D$45,3,FALSE)</f>
        <v>311.10000000000002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310.05</v>
      </c>
      <c r="J18" s="9">
        <f>VLOOKUP(A18,Formelhilfe!$A$9:$H$44,8,FALSE)</f>
        <v>2</v>
      </c>
      <c r="K18" s="10">
        <f>SUM(C18:H18)</f>
        <v>620.1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310.05</v>
      </c>
      <c r="V18" s="9">
        <f>VLOOKUP(A18,Formelhilfe!$A$9:$P$44,16,FALSE)</f>
        <v>2</v>
      </c>
      <c r="W18" s="11">
        <f>SUM(C18:H18,L18:Q18)</f>
        <v>620.1</v>
      </c>
    </row>
    <row r="19" spans="1:45" ht="18" customHeight="1" x14ac:dyDescent="0.4">
      <c r="A19" s="137" t="s">
        <v>110</v>
      </c>
      <c r="B19" s="100" t="str">
        <f>VLOOKUP(A19,'Wettkampf 1'!$B$10:$C$45,2,FALSE)</f>
        <v>Lorup III</v>
      </c>
      <c r="C19" s="9">
        <f>VLOOKUP(A19,'Wettkampf 1'!$B$10:$D$45,3,FALSE)</f>
        <v>310.2</v>
      </c>
      <c r="D19" s="9">
        <f>VLOOKUP($A19,'Wettkampf 2'!$B$10:$D$45,3,FALSE)</f>
        <v>308.8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309.5</v>
      </c>
      <c r="J19" s="9">
        <f>VLOOKUP(A19,Formelhilfe!$A$9:$H$44,8,FALSE)</f>
        <v>2</v>
      </c>
      <c r="K19" s="10">
        <f>SUM(C19:H19)</f>
        <v>619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309.5</v>
      </c>
      <c r="V19" s="9">
        <f>VLOOKUP(A19,Formelhilfe!$A$9:$P$44,16,FALSE)</f>
        <v>2</v>
      </c>
      <c r="W19" s="11">
        <f>SUM(C19:H19,L19:Q19)</f>
        <v>619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86</v>
      </c>
      <c r="B20" s="100" t="str">
        <f>VLOOKUP(A20,'Wettkampf 1'!$B$10:$C$45,2,FALSE)</f>
        <v>Breddenb.-Heid. I</v>
      </c>
      <c r="C20" s="9">
        <f>VLOOKUP(A20,'Wettkampf 1'!$B$10:$D$45,3,FALSE)</f>
        <v>308.10000000000002</v>
      </c>
      <c r="D20" s="9">
        <f>VLOOKUP($A20,'Wettkampf 2'!$B$10:$D$45,3,FALSE)</f>
        <v>309.5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308.8</v>
      </c>
      <c r="J20" s="9">
        <f>VLOOKUP(A20,Formelhilfe!$A$9:$H$44,8,FALSE)</f>
        <v>2</v>
      </c>
      <c r="K20" s="10">
        <f>SUM(C20:H20)</f>
        <v>617.6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308.8</v>
      </c>
      <c r="V20" s="9">
        <f>VLOOKUP(A20,Formelhilfe!$A$9:$P$44,16,FALSE)</f>
        <v>2</v>
      </c>
      <c r="W20" s="11">
        <f>SUM(C20:H20,L20:Q20)</f>
        <v>617.6</v>
      </c>
    </row>
    <row r="21" spans="1:45" ht="18" customHeight="1" x14ac:dyDescent="0.4">
      <c r="A21" s="137" t="s">
        <v>104</v>
      </c>
      <c r="B21" s="100" t="str">
        <f>VLOOKUP(A21,'Wettkampf 1'!$B$10:$C$45,2,FALSE)</f>
        <v>Börgermoor II</v>
      </c>
      <c r="C21" s="9">
        <f>VLOOKUP(A21,'Wettkampf 1'!$B$10:$D$45,3,FALSE)</f>
        <v>309.60000000000002</v>
      </c>
      <c r="D21" s="9">
        <f>VLOOKUP($A21,'Wettkampf 2'!$B$10:$D$45,3,FALSE)</f>
        <v>306.8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308.20000000000005</v>
      </c>
      <c r="J21" s="9">
        <f>VLOOKUP(A21,Formelhilfe!$A$9:$H$44,8,FALSE)</f>
        <v>2</v>
      </c>
      <c r="K21" s="10">
        <f>SUM(C21:H21)</f>
        <v>616.40000000000009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308.20000000000005</v>
      </c>
      <c r="V21" s="9">
        <f>VLOOKUP(A21,Formelhilfe!$A$9:$P$44,16,FALSE)</f>
        <v>2</v>
      </c>
      <c r="W21" s="11">
        <f>SUM(C21:H21,L21:Q21)</f>
        <v>616.40000000000009</v>
      </c>
    </row>
    <row r="22" spans="1:45" ht="18" customHeight="1" x14ac:dyDescent="0.4">
      <c r="A22" s="137" t="s">
        <v>101</v>
      </c>
      <c r="B22" s="100" t="str">
        <f>VLOOKUP(A22,'Wettkampf 1'!$B$10:$C$45,2,FALSE)</f>
        <v>Werlte III</v>
      </c>
      <c r="C22" s="9">
        <f>VLOOKUP(A22,'Wettkampf 1'!$B$10:$D$45,3,FALSE)</f>
        <v>306.8</v>
      </c>
      <c r="D22" s="9">
        <f>VLOOKUP($A22,'Wettkampf 2'!$B$10:$D$45,3,FALSE)</f>
        <v>307.39999999999998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307.10000000000002</v>
      </c>
      <c r="J22" s="9">
        <f>VLOOKUP(A22,Formelhilfe!$A$9:$H$44,8,FALSE)</f>
        <v>2</v>
      </c>
      <c r="K22" s="10">
        <f>SUM(C22:H22)</f>
        <v>614.20000000000005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307.10000000000002</v>
      </c>
      <c r="V22" s="9">
        <f>VLOOKUP(A22,Formelhilfe!$A$9:$P$44,16,FALSE)</f>
        <v>2</v>
      </c>
      <c r="W22" s="11">
        <f>SUM(C22:H22,L22:Q22)</f>
        <v>614.20000000000005</v>
      </c>
    </row>
    <row r="23" spans="1:45" ht="18" customHeight="1" x14ac:dyDescent="0.4">
      <c r="A23" s="137" t="s">
        <v>91</v>
      </c>
      <c r="B23" s="100" t="str">
        <f>VLOOKUP(A23,'Wettkampf 1'!$B$10:$C$45,2,FALSE)</f>
        <v>Breddenb.-Heid. III</v>
      </c>
      <c r="C23" s="9">
        <f>VLOOKUP(A23,'Wettkampf 1'!$B$10:$D$45,3,FALSE)</f>
        <v>304.3</v>
      </c>
      <c r="D23" s="9">
        <f>VLOOKUP($A23,'Wettkampf 2'!$B$10:$D$45,3,FALSE)</f>
        <v>309.7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307</v>
      </c>
      <c r="J23" s="9">
        <f>VLOOKUP(A23,Formelhilfe!$A$9:$H$44,8,FALSE)</f>
        <v>2</v>
      </c>
      <c r="K23" s="10">
        <f>SUM(C23:H23)</f>
        <v>614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307</v>
      </c>
      <c r="V23" s="9">
        <f>VLOOKUP(A23,Formelhilfe!$A$9:$P$44,16,FALSE)</f>
        <v>2</v>
      </c>
      <c r="W23" s="11">
        <f>SUM(C23:H23,L23:Q23)</f>
        <v>614</v>
      </c>
    </row>
    <row r="24" spans="1:45" ht="18" customHeight="1" x14ac:dyDescent="0.4">
      <c r="A24" s="137" t="s">
        <v>103</v>
      </c>
      <c r="B24" s="100" t="str">
        <f>VLOOKUP(A24,'Wettkampf 1'!$B$10:$C$45,2,FALSE)</f>
        <v>Werlte III</v>
      </c>
      <c r="C24" s="9">
        <f>VLOOKUP(A24,'Wettkampf 1'!$B$10:$D$45,3,FALSE)</f>
        <v>305</v>
      </c>
      <c r="D24" s="9">
        <f>VLOOKUP($A24,'Wettkampf 2'!$B$10:$D$45,3,FALSE)</f>
        <v>307.89999999999998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306.45</v>
      </c>
      <c r="J24" s="9">
        <f>VLOOKUP(A24,Formelhilfe!$A$9:$H$44,8,FALSE)</f>
        <v>2</v>
      </c>
      <c r="K24" s="10">
        <f>SUM(C24:H24)</f>
        <v>612.9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306.45</v>
      </c>
      <c r="V24" s="9">
        <f>VLOOKUP(A24,Formelhilfe!$A$9:$P$44,16,FALSE)</f>
        <v>2</v>
      </c>
      <c r="W24" s="11">
        <f>SUM(C24:H24,L24:Q24)</f>
        <v>612.9</v>
      </c>
    </row>
    <row r="25" spans="1:45" ht="18" customHeight="1" x14ac:dyDescent="0.4">
      <c r="A25" s="137" t="s">
        <v>118</v>
      </c>
      <c r="B25" s="100" t="str">
        <f>VLOOKUP(A25,'Wettkampf 1'!$B$10:$C$45,2,FALSE)</f>
        <v>Börgermoor II</v>
      </c>
      <c r="C25" s="9">
        <f>VLOOKUP(A25,'Wettkampf 1'!$B$10:$D$45,3,FALSE)</f>
        <v>305.89999999999998</v>
      </c>
      <c r="D25" s="9">
        <f>VLOOKUP($A25,'Wettkampf 2'!$B$10:$D$45,3,FALSE)</f>
        <v>306.89999999999998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306.39999999999998</v>
      </c>
      <c r="J25" s="9">
        <f>VLOOKUP(A25,Formelhilfe!$A$9:$H$44,8,FALSE)</f>
        <v>2</v>
      </c>
      <c r="K25" s="10">
        <f>SUM(C25:H25)</f>
        <v>612.79999999999995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306.39999999999998</v>
      </c>
      <c r="V25" s="9">
        <f>VLOOKUP(A25,Formelhilfe!$A$9:$P$44,16,FALSE)</f>
        <v>2</v>
      </c>
      <c r="W25" s="11">
        <f>SUM(C25:H25,L25:Q25)</f>
        <v>612.79999999999995</v>
      </c>
    </row>
    <row r="26" spans="1:45" ht="18" customHeight="1" x14ac:dyDescent="0.4">
      <c r="A26" s="137" t="s">
        <v>116</v>
      </c>
      <c r="B26" s="100" t="str">
        <f>VLOOKUP(A26,'Wettkampf 1'!$B$10:$C$45,2,FALSE)</f>
        <v>Ostenwalde II</v>
      </c>
      <c r="C26" s="9">
        <f>VLOOKUP(A26,'Wettkampf 1'!$B$10:$D$45,3,FALSE)</f>
        <v>309.60000000000002</v>
      </c>
      <c r="D26" s="9">
        <f>VLOOKUP($A26,'Wettkampf 2'!$B$10:$D$45,3,FALSE)</f>
        <v>303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306.3</v>
      </c>
      <c r="J26" s="9">
        <f>VLOOKUP(A26,Formelhilfe!$A$9:$H$44,8,FALSE)</f>
        <v>2</v>
      </c>
      <c r="K26" s="10">
        <f>SUM(C26:H26)</f>
        <v>612.6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306.3</v>
      </c>
      <c r="V26" s="9">
        <f>VLOOKUP(A26,Formelhilfe!$A$9:$P$44,16,FALSE)</f>
        <v>2</v>
      </c>
      <c r="W26" s="11">
        <f>SUM(C26:H26,L26:Q26)</f>
        <v>612.6</v>
      </c>
    </row>
    <row r="27" spans="1:45" ht="18" customHeight="1" x14ac:dyDescent="0.4">
      <c r="A27" s="137" t="s">
        <v>93</v>
      </c>
      <c r="B27" s="100" t="str">
        <f>VLOOKUP(A27,'Wettkampf 1'!$B$10:$C$45,2,FALSE)</f>
        <v>Breddenb.-Heid. III</v>
      </c>
      <c r="C27" s="9">
        <f>VLOOKUP(A27,'Wettkampf 1'!$B$10:$D$45,3,FALSE)</f>
        <v>306.7</v>
      </c>
      <c r="D27" s="9">
        <f>VLOOKUP($A27,'Wettkampf 2'!$B$10:$D$45,3,FALSE)</f>
        <v>304.10000000000002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305.39999999999998</v>
      </c>
      <c r="J27" s="9">
        <f>VLOOKUP(A27,Formelhilfe!$A$9:$H$44,8,FALSE)</f>
        <v>2</v>
      </c>
      <c r="K27" s="10">
        <f>SUM(C27:H27)</f>
        <v>610.79999999999995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305.39999999999998</v>
      </c>
      <c r="V27" s="9">
        <f>VLOOKUP(A27,Formelhilfe!$A$9:$P$44,16,FALSE)</f>
        <v>2</v>
      </c>
      <c r="W27" s="11">
        <f>SUM(C27:H27,L27:Q27)</f>
        <v>610.79999999999995</v>
      </c>
    </row>
    <row r="28" spans="1:45" ht="21" x14ac:dyDescent="0.4">
      <c r="A28" s="137" t="s">
        <v>114</v>
      </c>
      <c r="B28" s="100" t="str">
        <f>VLOOKUP(A28,'Wettkampf 1'!$B$10:$C$45,2,FALSE)</f>
        <v>Börgermoor II</v>
      </c>
      <c r="C28" s="9">
        <f>VLOOKUP(A28,'Wettkampf 1'!$B$10:$D$45,3,FALSE)</f>
        <v>306.5</v>
      </c>
      <c r="D28" s="9">
        <f>VLOOKUP($A28,'Wettkampf 2'!$B$10:$D$45,3,FALSE)</f>
        <v>302.7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304.60000000000002</v>
      </c>
      <c r="J28" s="9">
        <f>VLOOKUP(A28,Formelhilfe!$A$9:$H$44,8,FALSE)</f>
        <v>2</v>
      </c>
      <c r="K28" s="10">
        <f>SUM(C28:H28)</f>
        <v>609.20000000000005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304.60000000000002</v>
      </c>
      <c r="V28" s="9">
        <f>VLOOKUP(A28,Formelhilfe!$A$9:$P$44,16,FALSE)</f>
        <v>2</v>
      </c>
      <c r="W28" s="11">
        <f>SUM(C28:H28,L28:Q28)</f>
        <v>609.20000000000005</v>
      </c>
    </row>
    <row r="29" spans="1:45" ht="21" x14ac:dyDescent="0.4">
      <c r="A29" s="137" t="s">
        <v>90</v>
      </c>
      <c r="B29" s="100" t="str">
        <f>VLOOKUP(A29,'Wettkampf 1'!$B$10:$C$45,2,FALSE)</f>
        <v>Breddenb.-Heid. III</v>
      </c>
      <c r="C29" s="9">
        <f>VLOOKUP(A29,'Wettkampf 1'!$B$10:$D$45,3,FALSE)</f>
        <v>300.5</v>
      </c>
      <c r="D29" s="9">
        <f>VLOOKUP($A29,'Wettkampf 2'!$B$10:$D$45,3,FALSE)</f>
        <v>308.3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K29/J29</f>
        <v>304.39999999999998</v>
      </c>
      <c r="J29" s="9">
        <f>VLOOKUP(A29,Formelhilfe!$A$9:$H$44,8,FALSE)</f>
        <v>2</v>
      </c>
      <c r="K29" s="10">
        <f>SUM(C29:H29)</f>
        <v>608.79999999999995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304.39999999999998</v>
      </c>
      <c r="V29" s="9">
        <f>VLOOKUP(A29,Formelhilfe!$A$9:$P$44,16,FALSE)</f>
        <v>2</v>
      </c>
      <c r="W29" s="11">
        <f>SUM(C29:H29,L29:Q29)</f>
        <v>608.79999999999995</v>
      </c>
    </row>
    <row r="30" spans="1:45" ht="21" x14ac:dyDescent="0.4">
      <c r="A30" s="137" t="s">
        <v>92</v>
      </c>
      <c r="B30" s="100" t="str">
        <f>VLOOKUP(A30,'Wettkampf 1'!$B$10:$C$45,2,FALSE)</f>
        <v>Breddenb.-Heid. III</v>
      </c>
      <c r="C30" s="9">
        <f>VLOOKUP(A30,'Wettkampf 1'!$B$10:$D$45,3,FALSE)</f>
        <v>305.89999999999998</v>
      </c>
      <c r="D30" s="9">
        <f>VLOOKUP($A30,'Wettkampf 2'!$B$10:$D$45,3,FALSE)</f>
        <v>301.5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K30/J30</f>
        <v>303.7</v>
      </c>
      <c r="J30" s="9">
        <f>VLOOKUP(A30,Formelhilfe!$A$9:$H$44,8,FALSE)</f>
        <v>2</v>
      </c>
      <c r="K30" s="10">
        <f>SUM(C30:H30)</f>
        <v>607.4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>
        <f>W30/V30</f>
        <v>303.7</v>
      </c>
      <c r="V30" s="9">
        <f>VLOOKUP(A30,Formelhilfe!$A$9:$P$44,16,FALSE)</f>
        <v>2</v>
      </c>
      <c r="W30" s="11">
        <f>SUM(C30:H30,L30:Q30)</f>
        <v>607.4</v>
      </c>
    </row>
    <row r="31" spans="1:45" ht="21" x14ac:dyDescent="0.4">
      <c r="A31" s="137" t="s">
        <v>84</v>
      </c>
      <c r="B31" s="100" t="str">
        <f>VLOOKUP(A31,'Wettkampf 1'!$B$10:$C$45,2,FALSE)</f>
        <v>Breddenb.-Heid. I</v>
      </c>
      <c r="C31" s="9">
        <f>VLOOKUP(A31,'Wettkampf 1'!$B$10:$D$45,3,FALSE)</f>
        <v>306.3</v>
      </c>
      <c r="D31" s="9">
        <f>VLOOKUP($A31,'Wettkampf 2'!$B$10:$D$45,3,FALSE)</f>
        <v>300.7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K31/J31</f>
        <v>303.5</v>
      </c>
      <c r="J31" s="9">
        <f>VLOOKUP(A31,Formelhilfe!$A$9:$H$44,8,FALSE)</f>
        <v>2</v>
      </c>
      <c r="K31" s="10">
        <f>SUM(C31:H31)</f>
        <v>607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>
        <f>W31/V31</f>
        <v>303.5</v>
      </c>
      <c r="V31" s="9">
        <f>VLOOKUP(A31,Formelhilfe!$A$9:$P$44,16,FALSE)</f>
        <v>2</v>
      </c>
      <c r="W31" s="11">
        <f>SUM(C31:H31,L31:Q31)</f>
        <v>607</v>
      </c>
    </row>
    <row r="32" spans="1:45" ht="21" x14ac:dyDescent="0.4">
      <c r="A32" s="137" t="s">
        <v>111</v>
      </c>
      <c r="B32" s="100" t="str">
        <f>VLOOKUP(A32,'Wettkampf 1'!$B$10:$C$45,2,FALSE)</f>
        <v>Lorup III</v>
      </c>
      <c r="C32" s="9">
        <f>VLOOKUP(A32,'Wettkampf 1'!$B$10:$D$45,3,FALSE)</f>
        <v>301.60000000000002</v>
      </c>
      <c r="D32" s="9">
        <f>VLOOKUP($A32,'Wettkampf 2'!$B$10:$D$45,3,FALSE)</f>
        <v>302.5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K32/J32</f>
        <v>302.05</v>
      </c>
      <c r="J32" s="9">
        <f>VLOOKUP(A32,Formelhilfe!$A$9:$H$44,8,FALSE)</f>
        <v>2</v>
      </c>
      <c r="K32" s="10">
        <f>SUM(C32:H32)</f>
        <v>604.1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>
        <f>W32/V32</f>
        <v>302.05</v>
      </c>
      <c r="V32" s="9">
        <f>VLOOKUP(A32,Formelhilfe!$A$9:$P$44,16,FALSE)</f>
        <v>2</v>
      </c>
      <c r="W32" s="11">
        <f>SUM(C32:H32,L32:Q32)</f>
        <v>604.1</v>
      </c>
    </row>
    <row r="33" spans="1:23" ht="21" x14ac:dyDescent="0.4">
      <c r="A33" s="137" t="s">
        <v>88</v>
      </c>
      <c r="B33" s="100" t="str">
        <f>VLOOKUP(A33,'Wettkampf 1'!$B$10:$C$45,2,FALSE)</f>
        <v>Breddenb.-Heid. I</v>
      </c>
      <c r="C33" s="9">
        <f>VLOOKUP(A33,'Wettkampf 1'!$B$10:$D$45,3,FALSE)</f>
        <v>298.3</v>
      </c>
      <c r="D33" s="9">
        <f>VLOOKUP($A33,'Wettkampf 2'!$B$10:$D$45,3,FALSE)</f>
        <v>305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K33/J33</f>
        <v>301.64999999999998</v>
      </c>
      <c r="J33" s="9">
        <f>VLOOKUP(A33,Formelhilfe!$A$9:$H$44,8,FALSE)</f>
        <v>2</v>
      </c>
      <c r="K33" s="10">
        <f>SUM(C33:H33)</f>
        <v>603.29999999999995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>
        <f>W33/V33</f>
        <v>301.64999999999998</v>
      </c>
      <c r="V33" s="9">
        <f>VLOOKUP(A33,Formelhilfe!$A$9:$P$44,16,FALSE)</f>
        <v>2</v>
      </c>
      <c r="W33" s="11">
        <f>SUM(C33:H33,L33:Q33)</f>
        <v>603.29999999999995</v>
      </c>
    </row>
    <row r="34" spans="1:23" ht="21" x14ac:dyDescent="0.4">
      <c r="A34" s="137" t="s">
        <v>85</v>
      </c>
      <c r="B34" s="100" t="str">
        <f>VLOOKUP(A34,'Wettkampf 1'!$B$10:$C$45,2,FALSE)</f>
        <v>Breddenb.-Heid. I</v>
      </c>
      <c r="C34" s="9">
        <f>VLOOKUP(A34,'Wettkampf 1'!$B$10:$D$45,3,FALSE)</f>
        <v>263.8</v>
      </c>
      <c r="D34" s="9">
        <f>VLOOKUP($A34,'Wettkampf 2'!$B$10:$D$45,3,FALSE)</f>
        <v>310.89999999999998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K34/J34</f>
        <v>287.35000000000002</v>
      </c>
      <c r="J34" s="9">
        <f>VLOOKUP(A34,Formelhilfe!$A$9:$H$44,8,FALSE)</f>
        <v>2</v>
      </c>
      <c r="K34" s="10">
        <f>SUM(C34:H34)</f>
        <v>574.70000000000005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>
        <f>W34/V34</f>
        <v>287.35000000000002</v>
      </c>
      <c r="V34" s="9">
        <f>VLOOKUP(A34,Formelhilfe!$A$9:$P$44,16,FALSE)</f>
        <v>2</v>
      </c>
      <c r="W34" s="11">
        <f>SUM(C34:H34,L34:Q34)</f>
        <v>574.70000000000005</v>
      </c>
    </row>
    <row r="35" spans="1:23" ht="21" x14ac:dyDescent="0.4">
      <c r="A35" s="137" t="s">
        <v>108</v>
      </c>
      <c r="B35" s="100" t="str">
        <f>VLOOKUP(A35,'Wettkampf 1'!$B$10:$C$45,2,FALSE)</f>
        <v>Börgermoor II</v>
      </c>
      <c r="C35" s="9">
        <f>VLOOKUP(A35,'Wettkampf 1'!$B$10:$D$45,3,FALSE)</f>
        <v>0</v>
      </c>
      <c r="D35" s="9">
        <f>VLOOKUP($A35,'Wettkampf 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119</v>
      </c>
      <c r="B36" s="100" t="str">
        <f>VLOOKUP(A36,'Wettkampf 1'!$B$10:$C$45,2,FALSE)</f>
        <v>Lorup III</v>
      </c>
      <c r="C36" s="9">
        <f>VLOOKUP(A36,'Wettkampf 1'!$B$10:$D$45,3,FALSE)</f>
        <v>0</v>
      </c>
      <c r="D36" s="9">
        <f>VLOOKUP($A36,'Wettkampf 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58</v>
      </c>
      <c r="B37" s="100" t="str">
        <f>VLOOKUP(A37,'Wettkampf 1'!$B$10:$C$45,2,FALSE)</f>
        <v>Lorup III</v>
      </c>
      <c r="C37" s="9">
        <f>VLOOKUP(A37,'Wettkampf 1'!$B$10:$D$45,3,FALSE)</f>
        <v>0</v>
      </c>
      <c r="D37" s="9">
        <f>VLOOKUP($A37,'Wettkampf 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Breddenb.-Heid. I</v>
      </c>
      <c r="B2" s="13">
        <f>IF('Wettkampf 1'!D2&gt;0,1,0)</f>
        <v>1</v>
      </c>
      <c r="C2" s="13">
        <f>IF('Wettkampf 2'!$D2&gt;0,1,0)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Ostenwalde II</v>
      </c>
      <c r="B3" s="13">
        <f>IF('Wettkampf 1'!D3&gt;0,1,0)</f>
        <v>1</v>
      </c>
      <c r="C3" s="13">
        <f>IF('Wettkampf 2'!$D3&gt;0,1,0)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Börgermoor II</v>
      </c>
      <c r="B4" s="13">
        <f>IF('Wettkampf 1'!D4&gt;0,1,0)</f>
        <v>1</v>
      </c>
      <c r="C4" s="13">
        <f>IF('Wettkampf 2'!$D4&gt;0,1,0)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Lorup III</v>
      </c>
      <c r="B5" s="13">
        <f>IF('Wettkampf 1'!D5&gt;0,1,0)</f>
        <v>1</v>
      </c>
      <c r="C5" s="13">
        <f>IF('Wettkampf 2'!$D5&gt;0,1,0)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21</v>
      </c>
      <c r="T5" s="13" t="s">
        <v>55</v>
      </c>
      <c r="U5" s="13" t="s">
        <v>32</v>
      </c>
    </row>
    <row r="6" spans="1:21" x14ac:dyDescent="0.3">
      <c r="A6" s="13" t="str">
        <f>'Wettkampf 1'!B6</f>
        <v>Breddenb.-Heid. III</v>
      </c>
      <c r="B6" s="13">
        <f>IF('Wettkampf 1'!D6&gt;0,1,0)</f>
        <v>1</v>
      </c>
      <c r="C6" s="13">
        <f>IF('Wettkampf 2'!$D6&gt;0,1,0)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22</v>
      </c>
    </row>
    <row r="7" spans="1:21" x14ac:dyDescent="0.3">
      <c r="A7" s="13" t="str">
        <f>'Wettkampf 1'!B7</f>
        <v>Werlte III</v>
      </c>
      <c r="B7" s="13">
        <f>IF('Wettkampf 1'!D7&gt;0,1,0)</f>
        <v>1</v>
      </c>
      <c r="C7" s="13">
        <f>IF('Wettkampf 2'!$D7&gt;0,1,0)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37" t="s">
        <v>84</v>
      </c>
      <c r="B9" s="13">
        <f>IF('Wettkampf 1'!D10&gt;0,1,0)</f>
        <v>1</v>
      </c>
      <c r="C9" s="13">
        <f>IF('Wettkampf 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25</v>
      </c>
    </row>
    <row r="10" spans="1:21" ht="15.6" x14ac:dyDescent="0.3">
      <c r="A10" s="137" t="s">
        <v>85</v>
      </c>
      <c r="B10" s="13">
        <f>IF('Wettkampf 1'!D11&gt;0,1,0)</f>
        <v>1</v>
      </c>
      <c r="C10" s="13">
        <f>IF('Wettkampf 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31</v>
      </c>
    </row>
    <row r="11" spans="1:21" ht="15.6" x14ac:dyDescent="0.3">
      <c r="A11" s="137" t="s">
        <v>86</v>
      </c>
      <c r="B11" s="13">
        <f>IF('Wettkampf 1'!D12&gt;0,1,0)</f>
        <v>1</v>
      </c>
      <c r="C11" s="13">
        <f>IF('Wettkampf 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37" t="s">
        <v>87</v>
      </c>
      <c r="B12" s="13">
        <f>IF('Wettkampf 1'!D13&gt;0,1,0)</f>
        <v>1</v>
      </c>
      <c r="C12" s="13">
        <f>IF('Wettkampf 2'!$D13&gt;0,1,0)</f>
        <v>1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37" t="s">
        <v>88</v>
      </c>
      <c r="B13" s="13">
        <f>IF('Wettkampf 1'!D14&gt;0,1,0)</f>
        <v>1</v>
      </c>
      <c r="C13" s="13">
        <f>IF('Wettkampf 2'!$D14&gt;0,1,0)</f>
        <v>1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2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2</v>
      </c>
    </row>
    <row r="14" spans="1:21" ht="15.6" x14ac:dyDescent="0.3">
      <c r="A14" s="137" t="s">
        <v>115</v>
      </c>
      <c r="B14" s="13">
        <f>IF('Wettkampf 1'!D15&gt;0,1,0)</f>
        <v>1</v>
      </c>
      <c r="C14" s="13">
        <f>IF('Wettkampf 2'!$D15&gt;0,1,0)</f>
        <v>1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2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2</v>
      </c>
    </row>
    <row r="15" spans="1:21" ht="15.6" x14ac:dyDescent="0.3">
      <c r="A15" s="137" t="s">
        <v>113</v>
      </c>
      <c r="B15" s="13">
        <f>IF('Wettkampf 1'!D16&gt;0,1,0)</f>
        <v>1</v>
      </c>
      <c r="C15" s="13">
        <f>IF('Wettkampf 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37" t="s">
        <v>116</v>
      </c>
      <c r="B16" s="13">
        <f>IF('Wettkampf 1'!D17&gt;0,1,0)</f>
        <v>1</v>
      </c>
      <c r="C16" s="13">
        <f>IF('Wettkampf 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37" t="s">
        <v>117</v>
      </c>
      <c r="B17" s="13">
        <f>IF('Wettkampf 1'!D18&gt;0,1,0)</f>
        <v>1</v>
      </c>
      <c r="C17" s="13">
        <f>IF('Wettkampf 2'!$D18&gt;0,1,0)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37" t="s">
        <v>96</v>
      </c>
      <c r="B18" s="13">
        <f>IF('Wettkampf 1'!D19&gt;0,1,0)</f>
        <v>1</v>
      </c>
      <c r="C18" s="13">
        <f>IF('Wettkampf 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37" t="s">
        <v>97</v>
      </c>
      <c r="B19" s="13">
        <f>IF('Wettkampf 1'!D20&gt;0,1,0)</f>
        <v>1</v>
      </c>
      <c r="C19" s="13">
        <f>IF('Wettkampf 2'!$D20&gt;0,1,0)</f>
        <v>1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2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2</v>
      </c>
    </row>
    <row r="20" spans="1:16" ht="15.6" x14ac:dyDescent="0.3">
      <c r="A20" s="137" t="s">
        <v>104</v>
      </c>
      <c r="B20" s="13">
        <f>IF('Wettkampf 1'!D21&gt;0,1,0)</f>
        <v>1</v>
      </c>
      <c r="C20" s="13">
        <f>IF('Wettkampf 2'!$D21&gt;0,1,0)</f>
        <v>1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2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2</v>
      </c>
    </row>
    <row r="21" spans="1:16" ht="15.6" x14ac:dyDescent="0.3">
      <c r="A21" s="137" t="s">
        <v>105</v>
      </c>
      <c r="B21" s="13">
        <f>IF('Wettkampf 1'!D22&gt;0,1,0)</f>
        <v>1</v>
      </c>
      <c r="C21" s="13">
        <f>IF('Wettkampf 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37" t="s">
        <v>118</v>
      </c>
      <c r="B22" s="13">
        <f>IF('Wettkampf 1'!D23&gt;0,1,0)</f>
        <v>1</v>
      </c>
      <c r="C22" s="13">
        <f>IF('Wettkampf 2'!$D23&gt;0,1,0)</f>
        <v>1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37" t="s">
        <v>106</v>
      </c>
      <c r="B23" s="13">
        <f>IF('Wettkampf 1'!D24&gt;0,1,0)</f>
        <v>1</v>
      </c>
      <c r="C23" s="13">
        <f>IF('Wettkampf 2'!$D24&gt;0,1,0)</f>
        <v>1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6" x14ac:dyDescent="0.3">
      <c r="A24" s="137" t="s">
        <v>114</v>
      </c>
      <c r="B24" s="13">
        <f>IF('Wettkampf 1'!D25&gt;0,1,0)</f>
        <v>1</v>
      </c>
      <c r="C24" s="13">
        <f>IF('Wettkampf 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137" t="s">
        <v>108</v>
      </c>
      <c r="B25" s="13">
        <f>IF('Wettkampf 1'!D26&gt;0,1,0)</f>
        <v>0</v>
      </c>
      <c r="C25" s="13">
        <f>IF('Wettkampf 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37" t="s">
        <v>109</v>
      </c>
      <c r="B26" s="13">
        <f>IF('Wettkampf 1'!D27&gt;0,1,0)</f>
        <v>1</v>
      </c>
      <c r="C26" s="13">
        <f>IF('Wettkampf 2'!$D27&gt;0,1,0)</f>
        <v>1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2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2</v>
      </c>
    </row>
    <row r="27" spans="1:16" ht="15.6" x14ac:dyDescent="0.3">
      <c r="A27" s="137" t="s">
        <v>110</v>
      </c>
      <c r="B27" s="13">
        <f>IF('Wettkampf 1'!D28&gt;0,1,0)</f>
        <v>1</v>
      </c>
      <c r="C27" s="13">
        <f>IF('Wettkampf 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37" t="s">
        <v>111</v>
      </c>
      <c r="B28" s="13">
        <f>IF('Wettkampf 1'!D29&gt;0,1,0)</f>
        <v>1</v>
      </c>
      <c r="C28" s="13">
        <f>IF('Wettkampf 2'!$D29&gt;0,1,0)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37" t="s">
        <v>112</v>
      </c>
      <c r="B29" s="13">
        <f>IF('Wettkampf 1'!D30&gt;0,1,0)</f>
        <v>1</v>
      </c>
      <c r="C29" s="13">
        <f>IF('Wettkampf 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6" x14ac:dyDescent="0.3">
      <c r="A30" s="137" t="s">
        <v>119</v>
      </c>
      <c r="B30" s="13">
        <f>IF('Wettkampf 1'!D31&gt;0,1,0)</f>
        <v>0</v>
      </c>
      <c r="C30" s="13">
        <f>IF('Wettkampf 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0</v>
      </c>
    </row>
    <row r="31" spans="1:16" ht="15.6" x14ac:dyDescent="0.3">
      <c r="A31" s="137" t="s">
        <v>58</v>
      </c>
      <c r="B31" s="13">
        <f>IF('Wettkampf 1'!D32&gt;0,1,0)</f>
        <v>0</v>
      </c>
      <c r="C31" s="13">
        <f>IF('Wettkampf 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90</v>
      </c>
      <c r="B32" s="13">
        <f>IF('Wettkampf 1'!D33&gt;0,1,0)</f>
        <v>1</v>
      </c>
      <c r="C32" s="13">
        <f>IF('Wettkampf 2'!$D33&gt;0,1,0)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2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2</v>
      </c>
    </row>
    <row r="33" spans="1:16" ht="15.6" x14ac:dyDescent="0.3">
      <c r="A33" s="137" t="s">
        <v>91</v>
      </c>
      <c r="B33" s="13">
        <f>IF('Wettkampf 1'!D34&gt;0,1,0)</f>
        <v>1</v>
      </c>
      <c r="C33" s="13">
        <f>IF('Wettkampf 2'!$D34&gt;0,1,0)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2</v>
      </c>
    </row>
    <row r="34" spans="1:16" ht="15.6" x14ac:dyDescent="0.3">
      <c r="A34" s="137" t="s">
        <v>92</v>
      </c>
      <c r="B34" s="13">
        <f>IF('Wettkampf 1'!D35&gt;0,1,0)</f>
        <v>1</v>
      </c>
      <c r="C34" s="13">
        <f>IF('Wettkampf 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2</v>
      </c>
    </row>
    <row r="35" spans="1:16" ht="15.6" x14ac:dyDescent="0.3">
      <c r="A35" s="137" t="s">
        <v>93</v>
      </c>
      <c r="B35" s="13">
        <f>IF('Wettkampf 1'!D36&gt;0,1,0)</f>
        <v>1</v>
      </c>
      <c r="C35" s="13">
        <f>IF('Wettkampf 2'!$D36&gt;0,1,0)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2</v>
      </c>
    </row>
    <row r="36" spans="1:16" ht="15.6" x14ac:dyDescent="0.3">
      <c r="A36" s="137" t="s">
        <v>94</v>
      </c>
      <c r="B36" s="13">
        <f>IF('Wettkampf 1'!D37&gt;0,1,0)</f>
        <v>1</v>
      </c>
      <c r="C36" s="13">
        <f>IF('Wettkampf 2'!$D37&gt;0,1,0)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2</v>
      </c>
    </row>
    <row r="37" spans="1:16" ht="15.6" x14ac:dyDescent="0.3">
      <c r="A37" s="137" t="s">
        <v>107</v>
      </c>
      <c r="B37" s="13">
        <f>IF('Wettkampf 1'!D38&gt;0,1,0)</f>
        <v>1</v>
      </c>
      <c r="C37" s="13">
        <f>IF('Wettkampf 2'!$D38&gt;0,1,0)</f>
        <v>1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2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2</v>
      </c>
    </row>
    <row r="38" spans="1:16" ht="15.6" x14ac:dyDescent="0.3">
      <c r="A38" s="137" t="s">
        <v>120</v>
      </c>
      <c r="B38" s="13">
        <f>IF('Wettkampf 1'!D39&gt;0,1,0)</f>
        <v>1</v>
      </c>
      <c r="C38" s="13">
        <f>IF('Wettkampf 2'!$D39&gt;0,1,0)</f>
        <v>1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2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2</v>
      </c>
    </row>
    <row r="39" spans="1:16" ht="15.6" x14ac:dyDescent="0.3">
      <c r="A39" s="167" t="s">
        <v>98</v>
      </c>
      <c r="B39" s="13">
        <f>IF('Wettkampf 1'!D40&gt;0,1,0)</f>
        <v>1</v>
      </c>
      <c r="C39" s="13">
        <f>IF('Wettkampf 2'!$D40&gt;0,1,0)</f>
        <v>1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2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2</v>
      </c>
    </row>
    <row r="40" spans="1:16" ht="15.6" x14ac:dyDescent="0.3">
      <c r="A40" s="167" t="s">
        <v>99</v>
      </c>
      <c r="B40" s="13">
        <f>IF('Wettkampf 1'!D41&gt;0,1,0)</f>
        <v>1</v>
      </c>
      <c r="C40" s="13">
        <f>IF('Wettkampf 2'!$D41&gt;0,1,0)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2</v>
      </c>
    </row>
    <row r="41" spans="1:16" ht="15.6" x14ac:dyDescent="0.3">
      <c r="A41" s="167" t="s">
        <v>100</v>
      </c>
      <c r="B41" s="13">
        <f>IF('Wettkampf 1'!D42&gt;0,1,0)</f>
        <v>1</v>
      </c>
      <c r="C41" s="13">
        <f>IF('Wettkampf 2'!$D42&gt;0,1,0)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2</v>
      </c>
    </row>
    <row r="42" spans="1:16" ht="15.6" x14ac:dyDescent="0.3">
      <c r="A42" s="137" t="s">
        <v>101</v>
      </c>
      <c r="B42" s="13">
        <f>IF('Wettkampf 1'!D43&gt;0,1,0)</f>
        <v>1</v>
      </c>
      <c r="C42" s="13">
        <f>IF('Wettkampf 2'!$D43&gt;0,1,0)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2</v>
      </c>
    </row>
    <row r="43" spans="1:16" ht="15.6" x14ac:dyDescent="0.3">
      <c r="A43" s="137" t="s">
        <v>102</v>
      </c>
      <c r="B43" s="13">
        <f>IF('Wettkampf 1'!D44&gt;0,1,0)</f>
        <v>1</v>
      </c>
      <c r="C43" s="13">
        <f>IF('Wettkampf 2'!$D44&gt;0,1,0)</f>
        <v>1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2</v>
      </c>
    </row>
    <row r="44" spans="1:16" ht="15.6" x14ac:dyDescent="0.3">
      <c r="A44" s="137" t="s">
        <v>103</v>
      </c>
      <c r="B44" s="13">
        <f>IF('Wettkampf 1'!D45&gt;0,1,0)</f>
        <v>1</v>
      </c>
      <c r="C44" s="13">
        <f>IF('Wettkampf 2'!$D45&gt;0,1,0)</f>
        <v>1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2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2</v>
      </c>
    </row>
    <row r="45" spans="1:16" s="17" customFormat="1" x14ac:dyDescent="0.3">
      <c r="B45" s="17">
        <f>SUM(B9:B44)</f>
        <v>33</v>
      </c>
      <c r="C45" s="17">
        <f t="shared" ref="C45:G45" si="9">SUM(C9:C44)</f>
        <v>33</v>
      </c>
      <c r="D45" s="17">
        <f t="shared" si="9"/>
        <v>0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54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66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77</v>
      </c>
      <c r="C2" s="7">
        <f>VLOOKUP($B$2:$B$7,'Wettkampf 1'!$B$2:$D$7,3,FALSE)</f>
        <v>937.2</v>
      </c>
      <c r="D2" s="5">
        <f>VLOOKUP($B$2:$B$7,'Wettkampf 2'!$B$2:$D$7,3,FALSE)</f>
        <v>942.8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J2/Formelhilfe!H3</f>
        <v>940</v>
      </c>
      <c r="J2" s="5">
        <f>SUM(C2:H2)</f>
        <v>1880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R2/Formelhilfe!O3</f>
        <v>#DIV/0!</v>
      </c>
      <c r="R2" s="5">
        <f>SUM(K2:P2)</f>
        <v>0</v>
      </c>
      <c r="S2" s="5">
        <f>T2/Formelhilfe!P3</f>
        <v>940</v>
      </c>
      <c r="T2" s="6">
        <f>SUM(C2:H2,K2:P2)</f>
        <v>1880</v>
      </c>
    </row>
    <row r="3" spans="1:20" ht="23.25" customHeight="1" x14ac:dyDescent="0.35">
      <c r="A3" s="12"/>
      <c r="B3" s="120" t="s">
        <v>80</v>
      </c>
      <c r="C3" s="7">
        <f>VLOOKUP($B$2:$B$7,'Wettkampf 1'!$B$2:$D$7,3,FALSE)</f>
        <v>938.30000000000007</v>
      </c>
      <c r="D3" s="5">
        <f>VLOOKUP($B$2:$B$7,'Wettkampf 2'!$B$2:$D$7,3,FALSE)</f>
        <v>938.09999999999991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J3/Formelhilfe!H5</f>
        <v>938.2</v>
      </c>
      <c r="J3" s="5">
        <f>SUM(C3:H3)</f>
        <v>1876.4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R3/Formelhilfe!O5</f>
        <v>#DIV/0!</v>
      </c>
      <c r="R3" s="5">
        <f>SUM(K3:P3)</f>
        <v>0</v>
      </c>
      <c r="S3" s="5">
        <f>T3/Formelhilfe!P5</f>
        <v>938.2</v>
      </c>
      <c r="T3" s="6">
        <f>SUM(C3:H3,K3:P3)</f>
        <v>1876.4</v>
      </c>
    </row>
    <row r="4" spans="1:20" ht="23.25" customHeight="1" x14ac:dyDescent="0.35">
      <c r="A4" s="12"/>
      <c r="B4" s="120" t="s">
        <v>79</v>
      </c>
      <c r="C4" s="7">
        <f>VLOOKUP($B$2:$B$7,'Wettkampf 1'!$B$2:$D$7,3,FALSE)</f>
        <v>936.09999999999991</v>
      </c>
      <c r="D4" s="5">
        <f>VLOOKUP($B$2:$B$7,'Wettkampf 2'!$B$2:$D$7,3,FALSE)</f>
        <v>933.3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J4/Formelhilfe!H4</f>
        <v>934.69999999999993</v>
      </c>
      <c r="J4" s="5">
        <f>SUM(C4:H4)</f>
        <v>1869.3999999999999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R4/Formelhilfe!O4</f>
        <v>#DIV/0!</v>
      </c>
      <c r="R4" s="5">
        <f>SUM(K4:P4)</f>
        <v>0</v>
      </c>
      <c r="S4" s="5">
        <f>T4/Formelhilfe!P4</f>
        <v>934.69999999999993</v>
      </c>
      <c r="T4" s="6">
        <f>SUM(C4:H4,K4:P4)</f>
        <v>1869.3999999999999</v>
      </c>
    </row>
    <row r="5" spans="1:20" ht="23.25" customHeight="1" x14ac:dyDescent="0.35">
      <c r="A5" s="12"/>
      <c r="B5" s="120" t="s">
        <v>82</v>
      </c>
      <c r="C5" s="7">
        <f>VLOOKUP($B$2:$B$7,'Wettkampf 1'!$B$2:$D$7,3,FALSE)</f>
        <v>924.59999999999991</v>
      </c>
      <c r="D5" s="5">
        <f>VLOOKUP($B$2:$B$7,'Wettkampf 2'!$B$2:$D$7,3,FALSE)</f>
        <v>933.5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J5/Formelhilfe!H6</f>
        <v>929.05</v>
      </c>
      <c r="J5" s="5">
        <f>SUM(C5:H5)</f>
        <v>1858.1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R5/Formelhilfe!O6</f>
        <v>#DIV/0!</v>
      </c>
      <c r="R5" s="5">
        <f>SUM(K5:P5)</f>
        <v>0</v>
      </c>
      <c r="S5" s="5">
        <f>T5/Formelhilfe!P6</f>
        <v>929.05</v>
      </c>
      <c r="T5" s="6">
        <f>SUM(C5:H5,K5:P5)</f>
        <v>1858.1</v>
      </c>
    </row>
    <row r="6" spans="1:20" ht="23.25" customHeight="1" x14ac:dyDescent="0.35">
      <c r="A6" s="12"/>
      <c r="B6" s="120" t="s">
        <v>78</v>
      </c>
      <c r="C6" s="7">
        <f>VLOOKUP($B$2:$B$7,'Wettkampf 1'!$B$2:$D$7,3,FALSE)</f>
        <v>931.7</v>
      </c>
      <c r="D6" s="5">
        <f>VLOOKUP($B$2:$B$7,'Wettkampf 2'!$B$2:$D$7,3,FALSE)</f>
        <v>926.2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J6/Formelhilfe!H2</f>
        <v>928.95</v>
      </c>
      <c r="J6" s="5">
        <f>SUM(C6:H6)</f>
        <v>1857.9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R6/Formelhilfe!O2</f>
        <v>#DIV/0!</v>
      </c>
      <c r="R6" s="5">
        <f>SUM(K6:P6)</f>
        <v>0</v>
      </c>
      <c r="S6" s="5">
        <f>T6/Formelhilfe!P2</f>
        <v>928.95</v>
      </c>
      <c r="T6" s="6">
        <f>SUM(C6:H6,K6:P6)</f>
        <v>1857.9</v>
      </c>
    </row>
    <row r="7" spans="1:20" ht="23.25" customHeight="1" x14ac:dyDescent="0.35">
      <c r="A7" s="12"/>
      <c r="B7" s="120" t="s">
        <v>81</v>
      </c>
      <c r="C7" s="7">
        <f>VLOOKUP($B$2:$B$7,'Wettkampf 1'!$B$2:$D$7,3,FALSE)</f>
        <v>926.7</v>
      </c>
      <c r="D7" s="5">
        <f>VLOOKUP($B$2:$B$7,'Wettkampf 2'!$B$2:$D$7,3,FALSE)</f>
        <v>928.4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J7/Formelhilfe!H7</f>
        <v>927.55</v>
      </c>
      <c r="J7" s="5">
        <f>SUM(C7:H7)</f>
        <v>1855.1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>
        <f>T7/Formelhilfe!P7</f>
        <v>927.55</v>
      </c>
      <c r="T7" s="6">
        <f>SUM(C7:H7,K7:P7)</f>
        <v>1855.1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topLeftCell="A7" zoomScaleNormal="100" workbookViewId="0">
      <selection activeCell="AD9" sqref="AD9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52</v>
      </c>
      <c r="Y1" s="186" t="str">
        <f>Übersicht!D4</f>
        <v>Breddenb.-Heid.</v>
      </c>
      <c r="Z1" s="186"/>
    </row>
    <row r="2" spans="1:29" ht="15" customHeight="1" x14ac:dyDescent="0.3">
      <c r="A2" s="98">
        <v>1</v>
      </c>
      <c r="B2" s="120" t="s">
        <v>81</v>
      </c>
      <c r="D2" s="114">
        <f>G46</f>
        <v>926.7</v>
      </c>
      <c r="E2" s="119" t="str">
        <f>IF(H46&gt;4,"Es sind zu viele Schützen in Wertung!"," ")</f>
        <v xml:space="preserve"> </v>
      </c>
      <c r="X2" s="118" t="s">
        <v>36</v>
      </c>
      <c r="Y2" s="187" t="str">
        <f>Übersicht!D3</f>
        <v>15.09.</v>
      </c>
      <c r="Z2" s="186"/>
    </row>
    <row r="3" spans="1:29" ht="15" customHeight="1" x14ac:dyDescent="0.3">
      <c r="A3" s="98">
        <v>2</v>
      </c>
      <c r="B3" s="120" t="s">
        <v>77</v>
      </c>
      <c r="D3" s="114">
        <f>I46</f>
        <v>937.2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78</v>
      </c>
      <c r="D4" s="114">
        <f>K46</f>
        <v>931.7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79</v>
      </c>
      <c r="D5" s="114">
        <f>M46</f>
        <v>936.09999999999991</v>
      </c>
      <c r="E5" s="119" t="str">
        <f>IF(N46&gt;4,"Es sind zu viele Schützen in Wertung!"," ")</f>
        <v xml:space="preserve"> </v>
      </c>
      <c r="W5" s="109"/>
      <c r="X5" s="116" t="s">
        <v>51</v>
      </c>
      <c r="Y5" s="184" t="s">
        <v>86</v>
      </c>
      <c r="Z5" s="185"/>
      <c r="AA5" s="109"/>
    </row>
    <row r="6" spans="1:29" ht="15" customHeight="1" x14ac:dyDescent="0.3">
      <c r="A6" s="98">
        <v>5</v>
      </c>
      <c r="B6" s="120" t="s">
        <v>82</v>
      </c>
      <c r="D6" s="114">
        <f>O46</f>
        <v>924.59999999999991</v>
      </c>
      <c r="E6" s="119" t="str">
        <f>IF(P46&gt;4,"Es sind zu viele Schützen in Wertung!"," ")</f>
        <v xml:space="preserve"> </v>
      </c>
      <c r="W6" s="109"/>
      <c r="X6" s="116" t="s">
        <v>50</v>
      </c>
      <c r="Y6" s="184" t="s">
        <v>83</v>
      </c>
      <c r="Z6" s="185"/>
      <c r="AA6" s="109"/>
    </row>
    <row r="7" spans="1:29" ht="15" customHeight="1" x14ac:dyDescent="0.3">
      <c r="A7" s="98">
        <v>6</v>
      </c>
      <c r="B7" s="120" t="s">
        <v>80</v>
      </c>
      <c r="D7" s="114">
        <f>Q46</f>
        <v>938.30000000000007</v>
      </c>
      <c r="E7" s="119" t="str">
        <f>IF(R46&gt;4,"Es sind zu viele Schützen in Wertung!"," ")</f>
        <v xml:space="preserve"> </v>
      </c>
      <c r="W7" s="109"/>
      <c r="X7" s="118" t="s">
        <v>59</v>
      </c>
      <c r="Y7" s="184" t="s">
        <v>95</v>
      </c>
      <c r="Z7" s="18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57</v>
      </c>
      <c r="V9" s="83"/>
      <c r="W9" s="181" t="s">
        <v>37</v>
      </c>
      <c r="X9" s="182"/>
      <c r="Y9" s="182"/>
      <c r="Z9" s="183"/>
    </row>
    <row r="10" spans="1:29" ht="12.9" customHeight="1" x14ac:dyDescent="0.3">
      <c r="A10" s="98">
        <v>1</v>
      </c>
      <c r="B10" s="137" t="s">
        <v>84</v>
      </c>
      <c r="C10" s="100" t="str">
        <f>B2</f>
        <v>Breddenb.-Heid. I</v>
      </c>
      <c r="D10" s="100">
        <v>306.3</v>
      </c>
      <c r="E10" s="52"/>
      <c r="F10" s="69">
        <f>IF(E10="x","0",D10)</f>
        <v>306.3</v>
      </c>
      <c r="G10" s="69">
        <f>IF(C10=$B$2,F10,0)</f>
        <v>306.3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85</v>
      </c>
      <c r="C11" s="166" t="str">
        <f>B2</f>
        <v>Breddenb.-Heid. I</v>
      </c>
      <c r="D11" s="100">
        <v>263.8</v>
      </c>
      <c r="E11" s="52" t="s">
        <v>38</v>
      </c>
      <c r="F11" s="69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86</v>
      </c>
      <c r="C12" s="166" t="str">
        <f>B2</f>
        <v>Breddenb.-Heid. I</v>
      </c>
      <c r="D12" s="100">
        <v>308.10000000000002</v>
      </c>
      <c r="E12" s="52" t="s">
        <v>89</v>
      </c>
      <c r="F12" s="69">
        <f t="shared" si="0"/>
        <v>308.10000000000002</v>
      </c>
      <c r="G12" s="69">
        <f t="shared" si="1"/>
        <v>308.10000000000002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87</v>
      </c>
      <c r="C13" s="166" t="str">
        <f>B2</f>
        <v>Breddenb.-Heid. I</v>
      </c>
      <c r="D13" s="100">
        <v>312.3</v>
      </c>
      <c r="E13" s="52"/>
      <c r="F13" s="69">
        <f t="shared" si="0"/>
        <v>312.3</v>
      </c>
      <c r="G13" s="69">
        <f t="shared" si="1"/>
        <v>312.3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88</v>
      </c>
      <c r="C14" s="166" t="str">
        <f>B2</f>
        <v>Breddenb.-Heid. I</v>
      </c>
      <c r="D14" s="100">
        <v>298.3</v>
      </c>
      <c r="E14" s="52" t="s">
        <v>38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0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115</v>
      </c>
      <c r="C15" s="166" t="s">
        <v>77</v>
      </c>
      <c r="D15" s="100">
        <v>313.2</v>
      </c>
      <c r="E15" s="52"/>
      <c r="F15" s="69">
        <f t="shared" si="0"/>
        <v>313.2</v>
      </c>
      <c r="G15" s="69">
        <f t="shared" si="1"/>
        <v>0</v>
      </c>
      <c r="H15" s="69">
        <f t="shared" si="2"/>
        <v>0</v>
      </c>
      <c r="I15" s="69">
        <f t="shared" si="3"/>
        <v>313.2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0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113</v>
      </c>
      <c r="C16" s="100" t="str">
        <f>B3</f>
        <v>Ostenwalde II</v>
      </c>
      <c r="D16" s="100">
        <v>312.2</v>
      </c>
      <c r="E16" s="52"/>
      <c r="F16" s="69">
        <f t="shared" si="0"/>
        <v>312.2</v>
      </c>
      <c r="G16" s="69">
        <f t="shared" si="1"/>
        <v>0</v>
      </c>
      <c r="H16" s="69">
        <f t="shared" si="2"/>
        <v>0</v>
      </c>
      <c r="I16" s="69">
        <f t="shared" si="3"/>
        <v>312.2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116</v>
      </c>
      <c r="C17" s="166" t="str">
        <f>B3</f>
        <v>Ostenwalde II</v>
      </c>
      <c r="D17" s="100">
        <v>309.60000000000002</v>
      </c>
      <c r="E17" s="52"/>
      <c r="F17" s="69">
        <f t="shared" si="0"/>
        <v>309.60000000000002</v>
      </c>
      <c r="G17" s="69">
        <f t="shared" si="1"/>
        <v>0</v>
      </c>
      <c r="H17" s="69">
        <f t="shared" si="2"/>
        <v>0</v>
      </c>
      <c r="I17" s="69">
        <f t="shared" si="3"/>
        <v>309.60000000000002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117</v>
      </c>
      <c r="C18" s="166" t="str">
        <f>B3</f>
        <v>Ostenwalde II</v>
      </c>
      <c r="D18" s="100">
        <v>311.8</v>
      </c>
      <c r="E18" s="52"/>
      <c r="F18" s="69">
        <f t="shared" si="0"/>
        <v>311.8</v>
      </c>
      <c r="G18" s="69">
        <f t="shared" si="1"/>
        <v>0</v>
      </c>
      <c r="H18" s="69">
        <f t="shared" si="2"/>
        <v>0</v>
      </c>
      <c r="I18" s="69">
        <f t="shared" si="3"/>
        <v>311.8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96</v>
      </c>
      <c r="C19" s="166" t="str">
        <f>B3</f>
        <v>Ostenwalde II</v>
      </c>
      <c r="D19" s="100">
        <v>309</v>
      </c>
      <c r="E19" s="52" t="s">
        <v>38</v>
      </c>
      <c r="F19" s="69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97</v>
      </c>
      <c r="C20" s="166" t="str">
        <f>B3</f>
        <v>Ostenwalde II</v>
      </c>
      <c r="D20" s="100">
        <v>309.3</v>
      </c>
      <c r="E20" s="52" t="s">
        <v>38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104</v>
      </c>
      <c r="C21" s="166" t="s">
        <v>78</v>
      </c>
      <c r="D21" s="100">
        <v>309.60000000000002</v>
      </c>
      <c r="E21" s="52"/>
      <c r="F21" s="69">
        <f t="shared" si="0"/>
        <v>309.60000000000002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309.60000000000002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0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105</v>
      </c>
      <c r="C22" s="100" t="str">
        <f>B4</f>
        <v>Börgermoor II</v>
      </c>
      <c r="D22" s="100">
        <v>310</v>
      </c>
      <c r="E22" s="52"/>
      <c r="F22" s="69">
        <f t="shared" si="0"/>
        <v>310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118</v>
      </c>
      <c r="C23" s="166" t="str">
        <f>B4</f>
        <v>Börgermoor II</v>
      </c>
      <c r="D23" s="100">
        <v>305.89999999999998</v>
      </c>
      <c r="E23" s="52"/>
      <c r="F23" s="69">
        <f t="shared" si="0"/>
        <v>305.89999999999998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106</v>
      </c>
      <c r="C24" s="166" t="str">
        <f>B4</f>
        <v>Börgermoor II</v>
      </c>
      <c r="D24" s="100">
        <v>312.10000000000002</v>
      </c>
      <c r="E24" s="52"/>
      <c r="F24" s="69">
        <f t="shared" si="0"/>
        <v>312.10000000000002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114</v>
      </c>
      <c r="C25" s="166" t="str">
        <f>B4</f>
        <v>Börgermoor II</v>
      </c>
      <c r="D25" s="100">
        <v>306.5</v>
      </c>
      <c r="E25" s="52" t="s">
        <v>38</v>
      </c>
      <c r="F25" s="69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108</v>
      </c>
      <c r="C26" s="166" t="str">
        <f>B4</f>
        <v>Börgermoor II</v>
      </c>
      <c r="D26" s="100"/>
      <c r="E26" s="52" t="s">
        <v>38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109</v>
      </c>
      <c r="C27" s="166" t="s">
        <v>79</v>
      </c>
      <c r="D27" s="100">
        <v>312</v>
      </c>
      <c r="E27" s="52"/>
      <c r="F27" s="69">
        <f t="shared" si="0"/>
        <v>312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312</v>
      </c>
      <c r="N27" s="69">
        <f t="shared" si="8"/>
        <v>1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0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110</v>
      </c>
      <c r="C28" s="100" t="str">
        <f>B5</f>
        <v>Lorup III</v>
      </c>
      <c r="D28" s="100">
        <v>310.2</v>
      </c>
      <c r="E28" s="52"/>
      <c r="F28" s="69">
        <f t="shared" si="0"/>
        <v>310.2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111</v>
      </c>
      <c r="C29" s="166" t="str">
        <f>B5</f>
        <v>Lorup III</v>
      </c>
      <c r="D29" s="100">
        <v>301.60000000000002</v>
      </c>
      <c r="E29" s="52"/>
      <c r="F29" s="69">
        <f t="shared" si="0"/>
        <v>301.60000000000002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112</v>
      </c>
      <c r="C30" s="166" t="str">
        <f>B5</f>
        <v>Lorup III</v>
      </c>
      <c r="D30" s="100">
        <v>313.89999999999998</v>
      </c>
      <c r="E30" s="52"/>
      <c r="F30" s="69">
        <f t="shared" si="0"/>
        <v>313.89999999999998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313.89999999999998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119</v>
      </c>
      <c r="C31" s="166" t="str">
        <f>B5</f>
        <v>Lorup III</v>
      </c>
      <c r="D31" s="100"/>
      <c r="E31" s="52" t="s">
        <v>38</v>
      </c>
      <c r="F31" s="69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58</v>
      </c>
      <c r="C32" s="166" t="str">
        <f>B5</f>
        <v>Lorup III</v>
      </c>
      <c r="D32" s="100"/>
      <c r="E32" s="52" t="s">
        <v>38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90</v>
      </c>
      <c r="C33" s="166" t="s">
        <v>82</v>
      </c>
      <c r="D33" s="100">
        <v>300.5</v>
      </c>
      <c r="E33" s="52" t="s">
        <v>38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0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91</v>
      </c>
      <c r="C34" s="100" t="str">
        <f>B6</f>
        <v>Breddenb.-Heid. III</v>
      </c>
      <c r="D34" s="100">
        <v>304.3</v>
      </c>
      <c r="E34" s="52"/>
      <c r="F34" s="69">
        <f t="shared" si="0"/>
        <v>304.3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92</v>
      </c>
      <c r="C35" s="166" t="str">
        <f>B6</f>
        <v>Breddenb.-Heid. III</v>
      </c>
      <c r="D35" s="100">
        <v>305.89999999999998</v>
      </c>
      <c r="E35" s="52" t="s">
        <v>38</v>
      </c>
      <c r="F35" s="69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93</v>
      </c>
      <c r="C36" s="166" t="str">
        <f>B6</f>
        <v>Breddenb.-Heid. III</v>
      </c>
      <c r="D36" s="100">
        <v>306.7</v>
      </c>
      <c r="E36" s="52" t="s">
        <v>38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94</v>
      </c>
      <c r="C37" s="166" t="str">
        <f>B6</f>
        <v>Breddenb.-Heid. III</v>
      </c>
      <c r="D37" s="100">
        <v>310.89999999999998</v>
      </c>
      <c r="E37" s="52"/>
      <c r="F37" s="69">
        <f t="shared" si="0"/>
        <v>310.89999999999998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107</v>
      </c>
      <c r="C38" s="166" t="str">
        <f>B6</f>
        <v>Breddenb.-Heid. III</v>
      </c>
      <c r="D38" s="100">
        <v>309.39999999999998</v>
      </c>
      <c r="E38" s="52" t="s">
        <v>89</v>
      </c>
      <c r="F38" s="69">
        <f t="shared" si="0"/>
        <v>309.39999999999998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309.39999999999998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120</v>
      </c>
      <c r="C39" s="166" t="s">
        <v>80</v>
      </c>
      <c r="D39" s="100">
        <v>313.10000000000002</v>
      </c>
      <c r="E39" s="52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 t="str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0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7" t="s">
        <v>98</v>
      </c>
      <c r="C40" s="100" t="str">
        <f>B7</f>
        <v>Werlte III</v>
      </c>
      <c r="D40" s="166">
        <v>311.89999999999998</v>
      </c>
      <c r="E40" s="52"/>
      <c r="F40" s="69">
        <f t="shared" si="0"/>
        <v>311.89999999999998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311.89999999999998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7" t="s">
        <v>99</v>
      </c>
      <c r="C41" s="166" t="str">
        <f>B7</f>
        <v>Werlte III</v>
      </c>
      <c r="D41" s="166">
        <v>311.60000000000002</v>
      </c>
      <c r="E41" s="52"/>
      <c r="F41" s="69">
        <f t="shared" si="0"/>
        <v>311.60000000000002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311.60000000000002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7" t="s">
        <v>100</v>
      </c>
      <c r="C42" s="166" t="str">
        <f>B7</f>
        <v>Werlte III</v>
      </c>
      <c r="D42" s="166">
        <v>314.8</v>
      </c>
      <c r="E42" s="52"/>
      <c r="F42" s="69">
        <f t="shared" si="0"/>
        <v>314.8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314.8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101</v>
      </c>
      <c r="C43" s="166" t="str">
        <f>B7</f>
        <v>Werlte III</v>
      </c>
      <c r="D43" s="100">
        <v>306.8</v>
      </c>
      <c r="E43" s="52" t="s">
        <v>38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102</v>
      </c>
      <c r="C44" s="166" t="str">
        <f>B7</f>
        <v>Werlte III</v>
      </c>
      <c r="D44" s="100">
        <v>309.3</v>
      </c>
      <c r="E44" s="52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0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103</v>
      </c>
      <c r="C45" s="166" t="str">
        <f>B7</f>
        <v>Werlte III</v>
      </c>
      <c r="D45" s="100">
        <v>305</v>
      </c>
      <c r="E45" s="52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0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926.7</v>
      </c>
      <c r="H46" s="69">
        <f>SUM(H10:H45)</f>
        <v>2</v>
      </c>
      <c r="I46" s="69">
        <f>LARGE(I10:I45,1)+LARGE(I10:I45,2)+LARGE(I10:I45,3)</f>
        <v>937.2</v>
      </c>
      <c r="J46" s="69">
        <f>SUM(J10:J45)</f>
        <v>4</v>
      </c>
      <c r="K46" s="69">
        <f>LARGE(K10:K45,1)+LARGE(K10:K45,2)+LARGE(K10:K45,3)</f>
        <v>931.7</v>
      </c>
      <c r="L46" s="69">
        <f>SUM(L10:L45)</f>
        <v>4</v>
      </c>
      <c r="M46" s="69">
        <f>LARGE(M10:M45,1)+LARGE(M10:M45,2)+LARGE(M10:M45,3)</f>
        <v>936.09999999999991</v>
      </c>
      <c r="N46" s="69">
        <f>SUM(N10:N45)</f>
        <v>4</v>
      </c>
      <c r="O46" s="69">
        <f>LARGE(O10:O45,1)+LARGE(O10:O45,2)+LARGE(O10:O45,3)</f>
        <v>924.59999999999991</v>
      </c>
      <c r="P46" s="69">
        <f>SUM(P10:P45)</f>
        <v>2</v>
      </c>
      <c r="Q46" s="69">
        <f>LARGE(Q10:Q45,1)+LARGE(Q10:Q45,2)+LARGE(Q10:Q45,3)</f>
        <v>938.30000000000007</v>
      </c>
      <c r="R46" s="69">
        <f>SUM(R10:S45)</f>
        <v>3</v>
      </c>
    </row>
    <row r="47" spans="1:29" ht="15" customHeight="1" x14ac:dyDescent="0.3">
      <c r="B47" s="105"/>
      <c r="C47" s="138" t="s">
        <v>71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FmLVv6tcOaEEimUGqZ+lnMR1mQSYzQdiuM3KScl6fuzrAPfBoYRTJ1s9lm268EEWhJZXnwsGRhB0x4J2Q6e15A==" saltValue="p5znoThwBETOyJ85FuqOpQ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11" zoomScale="115" zoomScaleNormal="115" workbookViewId="0">
      <selection activeCell="C36" sqref="C3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Übersicht!E4</f>
        <v>Ostenwalde</v>
      </c>
      <c r="X1" s="189"/>
    </row>
    <row r="2" spans="1:29" x14ac:dyDescent="0.3">
      <c r="A2" s="115">
        <v>1</v>
      </c>
      <c r="B2" s="66" t="str">
        <f>'Wettkampf 1'!B2</f>
        <v>Breddenb.-Heid. I</v>
      </c>
      <c r="D2" s="75">
        <f>G46</f>
        <v>928.4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Übersicht!E3</f>
        <v>06.10.</v>
      </c>
      <c r="X2" s="189"/>
    </row>
    <row r="3" spans="1:29" x14ac:dyDescent="0.3">
      <c r="A3" s="115">
        <v>2</v>
      </c>
      <c r="B3" s="66" t="str">
        <f>'Wettkampf 1'!B3</f>
        <v>Ostenwalde II</v>
      </c>
      <c r="D3" s="75">
        <f>I46</f>
        <v>942.8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926.2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III</v>
      </c>
      <c r="D5" s="75">
        <f>M46</f>
        <v>933.3</v>
      </c>
      <c r="E5" s="119" t="str">
        <f>IF(N46&gt;4,"Es sind zu viele Schützen in Wertung!"," ")</f>
        <v xml:space="preserve"> </v>
      </c>
      <c r="U5" s="78"/>
      <c r="V5" s="116" t="s">
        <v>51</v>
      </c>
      <c r="W5" s="184" t="s">
        <v>96</v>
      </c>
      <c r="X5" s="185"/>
      <c r="Y5" s="78"/>
    </row>
    <row r="6" spans="1:29" x14ac:dyDescent="0.3">
      <c r="A6" s="115">
        <v>5</v>
      </c>
      <c r="B6" s="66" t="str">
        <f>'Wettkampf 1'!B6</f>
        <v>Breddenb.-Heid. III</v>
      </c>
      <c r="D6" s="75">
        <f>O46</f>
        <v>933.5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938.09999999999991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121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>
        <v>300.7</v>
      </c>
      <c r="E10" s="85"/>
      <c r="F10" s="70">
        <f>IF(E10="x","0",D10)</f>
        <v>300.7</v>
      </c>
      <c r="G10" s="71">
        <f>IF(C10=$B$2,F10,0)</f>
        <v>300.7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100.3</v>
      </c>
      <c r="V10" s="86">
        <v>100.1</v>
      </c>
      <c r="W10" s="86">
        <v>100.3</v>
      </c>
      <c r="X10" s="91">
        <f>U10+V10+W10</f>
        <v>300.7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>
        <v>310.89999999999998</v>
      </c>
      <c r="E11" s="85"/>
      <c r="F11" s="70">
        <f t="shared" ref="F11:F45" si="0">IF(E11="x","0",D11)</f>
        <v>310.89999999999998</v>
      </c>
      <c r="G11" s="71">
        <f t="shared" ref="G11:G45" si="1">IF(C11=$B$2,F11,0)</f>
        <v>310.89999999999998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103.5</v>
      </c>
      <c r="V11" s="87">
        <v>105</v>
      </c>
      <c r="W11" s="87">
        <v>102.4</v>
      </c>
      <c r="X11" s="92">
        <f t="shared" ref="X11:X39" si="13">U11+V11+W11</f>
        <v>310.89999999999998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>
        <v>309.5</v>
      </c>
      <c r="E12" s="85"/>
      <c r="F12" s="70">
        <f t="shared" si="0"/>
        <v>309.5</v>
      </c>
      <c r="G12" s="71">
        <f t="shared" si="1"/>
        <v>309.5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101.9</v>
      </c>
      <c r="V12" s="87">
        <v>103</v>
      </c>
      <c r="W12" s="87">
        <v>104.6</v>
      </c>
      <c r="X12" s="92">
        <f t="shared" si="13"/>
        <v>309.5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>
        <v>308</v>
      </c>
      <c r="E13" s="85"/>
      <c r="F13" s="70">
        <f t="shared" si="0"/>
        <v>308</v>
      </c>
      <c r="G13" s="71">
        <f t="shared" si="1"/>
        <v>308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102.5</v>
      </c>
      <c r="V13" s="87">
        <v>103.1</v>
      </c>
      <c r="W13" s="87">
        <v>102.4</v>
      </c>
      <c r="X13" s="92">
        <f t="shared" si="13"/>
        <v>308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>
        <v>305</v>
      </c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102.2</v>
      </c>
      <c r="V14" s="87">
        <v>101.5</v>
      </c>
      <c r="W14" s="87">
        <v>101.3</v>
      </c>
      <c r="X14" s="92">
        <f t="shared" si="13"/>
        <v>305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>
        <v>315.89999999999998</v>
      </c>
      <c r="E15" s="85"/>
      <c r="F15" s="70">
        <f t="shared" si="0"/>
        <v>315.89999999999998</v>
      </c>
      <c r="G15" s="71">
        <f t="shared" si="1"/>
        <v>0</v>
      </c>
      <c r="H15" s="71">
        <f t="shared" si="2"/>
        <v>0</v>
      </c>
      <c r="I15" s="71">
        <f t="shared" si="3"/>
        <v>315.89999999999998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105.2</v>
      </c>
      <c r="V15" s="87">
        <v>105.4</v>
      </c>
      <c r="W15" s="87">
        <v>105.3</v>
      </c>
      <c r="X15" s="92">
        <f t="shared" si="13"/>
        <v>315.90000000000003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>
        <v>314.10000000000002</v>
      </c>
      <c r="E16" s="85"/>
      <c r="F16" s="70">
        <f t="shared" si="0"/>
        <v>314.10000000000002</v>
      </c>
      <c r="G16" s="71">
        <f t="shared" si="1"/>
        <v>0</v>
      </c>
      <c r="H16" s="71">
        <f t="shared" si="2"/>
        <v>0</v>
      </c>
      <c r="I16" s="71">
        <f t="shared" si="3"/>
        <v>314.10000000000002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104.3</v>
      </c>
      <c r="V16" s="87">
        <v>104.5</v>
      </c>
      <c r="W16" s="87">
        <v>105.3</v>
      </c>
      <c r="X16" s="92">
        <f t="shared" si="13"/>
        <v>314.10000000000002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>
        <v>303</v>
      </c>
      <c r="E17" s="85"/>
      <c r="F17" s="70">
        <f t="shared" si="0"/>
        <v>303</v>
      </c>
      <c r="G17" s="71">
        <f t="shared" si="1"/>
        <v>0</v>
      </c>
      <c r="H17" s="71">
        <f t="shared" si="2"/>
        <v>0</v>
      </c>
      <c r="I17" s="71">
        <f t="shared" si="3"/>
        <v>303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100.1</v>
      </c>
      <c r="V17" s="87">
        <v>99.2</v>
      </c>
      <c r="W17" s="87">
        <v>103.7</v>
      </c>
      <c r="X17" s="92">
        <f t="shared" si="13"/>
        <v>303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>
        <v>312.8</v>
      </c>
      <c r="E18" s="85"/>
      <c r="F18" s="70">
        <f t="shared" si="0"/>
        <v>312.8</v>
      </c>
      <c r="G18" s="71">
        <f t="shared" si="1"/>
        <v>0</v>
      </c>
      <c r="H18" s="71">
        <f t="shared" si="2"/>
        <v>0</v>
      </c>
      <c r="I18" s="71">
        <f t="shared" si="3"/>
        <v>312.8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102.6</v>
      </c>
      <c r="V18" s="87">
        <v>104.1</v>
      </c>
      <c r="W18" s="87">
        <v>106.1</v>
      </c>
      <c r="X18" s="92">
        <f t="shared" si="13"/>
        <v>312.79999999999995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>
        <v>311.10000000000002</v>
      </c>
      <c r="E19" s="85" t="s">
        <v>38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103.6</v>
      </c>
      <c r="V19" s="87">
        <v>103.7</v>
      </c>
      <c r="W19" s="87">
        <v>103.8</v>
      </c>
      <c r="X19" s="92">
        <f t="shared" si="13"/>
        <v>311.10000000000002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>
        <v>313.7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105.8</v>
      </c>
      <c r="V20" s="87">
        <v>104.3</v>
      </c>
      <c r="W20" s="87">
        <v>103.6</v>
      </c>
      <c r="X20" s="92">
        <f t="shared" si="13"/>
        <v>313.7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>
        <v>306.8</v>
      </c>
      <c r="E21" s="85"/>
      <c r="F21" s="70">
        <f t="shared" si="0"/>
        <v>306.8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306.8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101</v>
      </c>
      <c r="V21" s="87">
        <v>103.4</v>
      </c>
      <c r="W21" s="87">
        <v>102.4</v>
      </c>
      <c r="X21" s="92">
        <f t="shared" si="13"/>
        <v>306.8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>
        <v>311.10000000000002</v>
      </c>
      <c r="E22" s="85"/>
      <c r="F22" s="70">
        <f t="shared" si="0"/>
        <v>311.10000000000002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103.4</v>
      </c>
      <c r="V22" s="87">
        <v>102.5</v>
      </c>
      <c r="W22" s="87">
        <v>105.2</v>
      </c>
      <c r="X22" s="92">
        <f t="shared" si="13"/>
        <v>311.10000000000002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>
        <v>306.89999999999998</v>
      </c>
      <c r="E23" s="85" t="s">
        <v>38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103.6</v>
      </c>
      <c r="V23" s="87">
        <v>102.6</v>
      </c>
      <c r="W23" s="87">
        <v>100.7</v>
      </c>
      <c r="X23" s="92">
        <f t="shared" si="13"/>
        <v>306.89999999999998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>
        <v>308.3</v>
      </c>
      <c r="E24" s="85"/>
      <c r="F24" s="70">
        <f t="shared" si="0"/>
        <v>308.3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308.3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101.6</v>
      </c>
      <c r="V24" s="87">
        <v>102.9</v>
      </c>
      <c r="W24" s="87">
        <v>103.8</v>
      </c>
      <c r="X24" s="92">
        <f t="shared" si="13"/>
        <v>308.3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>
        <v>302.7</v>
      </c>
      <c r="E25" s="85"/>
      <c r="F25" s="70">
        <f t="shared" si="0"/>
        <v>302.7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302.7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99.8</v>
      </c>
      <c r="V25" s="87">
        <v>101.9</v>
      </c>
      <c r="W25" s="87">
        <v>101</v>
      </c>
      <c r="X25" s="92">
        <f t="shared" si="13"/>
        <v>302.7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>
        <v>313</v>
      </c>
      <c r="E27" s="85"/>
      <c r="F27" s="70">
        <f t="shared" si="0"/>
        <v>313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313</v>
      </c>
      <c r="N27" s="71">
        <f t="shared" si="8"/>
        <v>1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>
        <v>103.6</v>
      </c>
      <c r="V27" s="87">
        <v>104.1</v>
      </c>
      <c r="W27" s="87">
        <v>105.3</v>
      </c>
      <c r="X27" s="92">
        <f t="shared" si="13"/>
        <v>313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>
        <v>308.8</v>
      </c>
      <c r="E28" s="85"/>
      <c r="F28" s="70">
        <f t="shared" si="0"/>
        <v>308.8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308.8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103.7</v>
      </c>
      <c r="V28" s="87">
        <v>103.2</v>
      </c>
      <c r="W28" s="87">
        <v>101.9</v>
      </c>
      <c r="X28" s="92">
        <f t="shared" si="13"/>
        <v>308.8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>
        <v>302.5</v>
      </c>
      <c r="E29" s="85"/>
      <c r="F29" s="70">
        <f t="shared" si="0"/>
        <v>302.5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302.5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99.9</v>
      </c>
      <c r="V29" s="87">
        <v>100.4</v>
      </c>
      <c r="W29" s="87">
        <v>102.2</v>
      </c>
      <c r="X29" s="92">
        <f t="shared" si="13"/>
        <v>302.5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>
        <v>311.5</v>
      </c>
      <c r="E30" s="85"/>
      <c r="F30" s="70">
        <f t="shared" si="0"/>
        <v>311.5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104.6</v>
      </c>
      <c r="V30" s="87">
        <v>102.4</v>
      </c>
      <c r="W30" s="87">
        <v>104.5</v>
      </c>
      <c r="X30" s="92">
        <f t="shared" si="13"/>
        <v>311.5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 t="str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>
        <v>308.3</v>
      </c>
      <c r="E33" s="85"/>
      <c r="F33" s="70">
        <f t="shared" si="0"/>
        <v>308.3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308.3</v>
      </c>
      <c r="P33" s="71">
        <f t="shared" si="10"/>
        <v>1</v>
      </c>
      <c r="Q33" s="71">
        <f t="shared" si="11"/>
        <v>0</v>
      </c>
      <c r="R33" s="71">
        <f t="shared" si="12"/>
        <v>0</v>
      </c>
      <c r="S33" s="71"/>
      <c r="T33" s="71"/>
      <c r="U33" s="87">
        <v>102.2</v>
      </c>
      <c r="V33" s="87">
        <v>103</v>
      </c>
      <c r="W33" s="87">
        <v>103.1</v>
      </c>
      <c r="X33" s="92">
        <f t="shared" si="13"/>
        <v>308.29999999999995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>
        <v>309.7</v>
      </c>
      <c r="E34" s="85"/>
      <c r="F34" s="70">
        <f t="shared" si="0"/>
        <v>309.7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102.8</v>
      </c>
      <c r="V34" s="87">
        <v>103.4</v>
      </c>
      <c r="W34" s="87">
        <v>103.5</v>
      </c>
      <c r="X34" s="92">
        <f t="shared" si="13"/>
        <v>309.7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>
        <v>301.5</v>
      </c>
      <c r="E35" s="85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>
        <v>99.3</v>
      </c>
      <c r="V35" s="87">
        <v>100.8</v>
      </c>
      <c r="W35" s="87">
        <v>101.4</v>
      </c>
      <c r="X35" s="92">
        <f t="shared" si="13"/>
        <v>301.5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>
        <v>304.10000000000002</v>
      </c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>
        <v>98.6</v>
      </c>
      <c r="V36" s="87">
        <v>103.1</v>
      </c>
      <c r="W36" s="87">
        <v>102.4</v>
      </c>
      <c r="X36" s="92">
        <f t="shared" si="13"/>
        <v>304.10000000000002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>
        <v>309.60000000000002</v>
      </c>
      <c r="E37" s="85"/>
      <c r="F37" s="70">
        <f t="shared" si="0"/>
        <v>309.60000000000002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309.60000000000002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103.9</v>
      </c>
      <c r="V37" s="87">
        <v>102.5</v>
      </c>
      <c r="W37" s="87">
        <v>103.2</v>
      </c>
      <c r="X37" s="92">
        <f t="shared" si="13"/>
        <v>309.60000000000002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>
        <v>314.2</v>
      </c>
      <c r="E38" s="85"/>
      <c r="F38" s="70">
        <f t="shared" si="0"/>
        <v>314.2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314.2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>
        <v>105.8</v>
      </c>
      <c r="V38" s="87">
        <v>104.4</v>
      </c>
      <c r="W38" s="87">
        <v>104</v>
      </c>
      <c r="X38" s="92">
        <f t="shared" si="13"/>
        <v>314.2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>
        <v>311.2</v>
      </c>
      <c r="E39" s="85"/>
      <c r="F39" s="70">
        <f t="shared" si="0"/>
        <v>311.2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311.2</v>
      </c>
      <c r="R39" s="71">
        <f t="shared" si="12"/>
        <v>1</v>
      </c>
      <c r="S39" s="71"/>
      <c r="T39" s="71"/>
      <c r="U39" s="87">
        <v>103.6</v>
      </c>
      <c r="V39" s="87">
        <v>104.6</v>
      </c>
      <c r="W39" s="87">
        <v>103</v>
      </c>
      <c r="X39" s="92">
        <f t="shared" si="13"/>
        <v>311.2</v>
      </c>
      <c r="Y39" s="72">
        <f t="shared" si="14"/>
        <v>1</v>
      </c>
      <c r="Z39" s="72">
        <f t="shared" si="15"/>
        <v>1</v>
      </c>
      <c r="AA39" s="73" t="str">
        <f t="shared" si="16"/>
        <v>Korrekt</v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>
        <v>315.10000000000002</v>
      </c>
      <c r="E40" s="85"/>
      <c r="F40" s="70">
        <f t="shared" si="0"/>
        <v>315.10000000000002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315.10000000000002</v>
      </c>
      <c r="R40" s="71">
        <f t="shared" si="12"/>
        <v>1</v>
      </c>
      <c r="S40" s="71"/>
      <c r="T40" s="71"/>
      <c r="U40" s="87">
        <v>105.9</v>
      </c>
      <c r="V40" s="87">
        <v>104.5</v>
      </c>
      <c r="W40" s="87">
        <v>104.7</v>
      </c>
      <c r="X40" s="92">
        <f t="shared" ref="X40:X44" si="17">U40+V40+W40</f>
        <v>315.10000000000002</v>
      </c>
      <c r="Y40" s="72">
        <f t="shared" ref="Y40:Y44" si="18">IF(X40=D40,1,0)</f>
        <v>1</v>
      </c>
      <c r="Z40" s="72">
        <f t="shared" ref="Z40:Z44" si="19">IF(X40=0,0,1)</f>
        <v>1</v>
      </c>
      <c r="AA40" s="73" t="str">
        <f t="shared" ref="AA40:AA44" si="20">IF(Y40+Z40=2,"Korrekt","")</f>
        <v>Korrekt</v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>
        <v>311.3</v>
      </c>
      <c r="E41" s="85"/>
      <c r="F41" s="70">
        <f t="shared" si="0"/>
        <v>311.3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311.3</v>
      </c>
      <c r="R41" s="71">
        <f t="shared" si="12"/>
        <v>1</v>
      </c>
      <c r="S41" s="71"/>
      <c r="T41" s="71"/>
      <c r="U41" s="87">
        <v>103.4</v>
      </c>
      <c r="V41" s="87">
        <v>102.6</v>
      </c>
      <c r="W41" s="87">
        <v>105.3</v>
      </c>
      <c r="X41" s="92">
        <f t="shared" si="17"/>
        <v>311.3</v>
      </c>
      <c r="Y41" s="72">
        <f t="shared" si="18"/>
        <v>1</v>
      </c>
      <c r="Z41" s="72">
        <f t="shared" si="19"/>
        <v>1</v>
      </c>
      <c r="AA41" s="73" t="str">
        <f t="shared" si="20"/>
        <v>Korrekt</v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>
        <v>311.7</v>
      </c>
      <c r="E42" s="85"/>
      <c r="F42" s="70">
        <f t="shared" si="0"/>
        <v>311.7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311.7</v>
      </c>
      <c r="R42" s="71">
        <f t="shared" si="12"/>
        <v>1</v>
      </c>
      <c r="S42" s="71"/>
      <c r="T42" s="71"/>
      <c r="U42" s="87">
        <v>104.1</v>
      </c>
      <c r="V42" s="87">
        <v>102.6</v>
      </c>
      <c r="W42" s="87">
        <v>105</v>
      </c>
      <c r="X42" s="92">
        <f t="shared" si="17"/>
        <v>311.7</v>
      </c>
      <c r="Y42" s="72">
        <f t="shared" si="18"/>
        <v>1</v>
      </c>
      <c r="Z42" s="72">
        <f t="shared" si="19"/>
        <v>1</v>
      </c>
      <c r="AA42" s="73" t="str">
        <f t="shared" si="20"/>
        <v>Korrekt</v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>
        <v>307.39999999999998</v>
      </c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>
        <v>100.3</v>
      </c>
      <c r="V43" s="87">
        <v>103.9</v>
      </c>
      <c r="W43" s="87">
        <v>103.2</v>
      </c>
      <c r="X43" s="92">
        <f t="shared" si="17"/>
        <v>307.39999999999998</v>
      </c>
      <c r="Y43" s="72">
        <f t="shared" si="18"/>
        <v>1</v>
      </c>
      <c r="Z43" s="72">
        <f t="shared" si="19"/>
        <v>1</v>
      </c>
      <c r="AA43" s="73" t="str">
        <f t="shared" si="20"/>
        <v>Korrekt</v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>
        <v>311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>
        <v>103.2</v>
      </c>
      <c r="V44" s="87">
        <v>103.7</v>
      </c>
      <c r="W44" s="87">
        <v>104.1</v>
      </c>
      <c r="X44" s="92">
        <f t="shared" si="17"/>
        <v>311</v>
      </c>
      <c r="Y44" s="72">
        <f t="shared" si="18"/>
        <v>1</v>
      </c>
      <c r="Z44" s="72">
        <f t="shared" si="19"/>
        <v>1</v>
      </c>
      <c r="AA44" s="73" t="str">
        <f t="shared" si="20"/>
        <v>Korrekt</v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>
        <v>307.89999999999998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>
        <v>101.9</v>
      </c>
      <c r="V45" s="87">
        <v>103.4</v>
      </c>
      <c r="W45" s="87">
        <v>102.6</v>
      </c>
      <c r="X45" s="92">
        <f t="shared" ref="X45" si="21">U45+V45+W45</f>
        <v>307.89999999999998</v>
      </c>
      <c r="Y45" s="72">
        <f t="shared" ref="Y45" si="22">IF(X45=D45,1,0)</f>
        <v>1</v>
      </c>
      <c r="Z45" s="72">
        <f t="shared" ref="Z45" si="23">IF(X45=0,0,1)</f>
        <v>1</v>
      </c>
      <c r="AA45" s="73" t="str">
        <f t="shared" ref="AA45" si="24">IF(Y45+Z45=2,"Korrekt","")</f>
        <v>Korrekt</v>
      </c>
    </row>
    <row r="46" spans="1:27" x14ac:dyDescent="0.3">
      <c r="B46" s="89"/>
      <c r="C46" s="89"/>
      <c r="G46" s="71">
        <f>LARGE(G10:G45,1)+LARGE(G10:G45,2)+LARGE(G10:G45,3)</f>
        <v>928.4</v>
      </c>
      <c r="H46" s="71">
        <f>SUM(H10:H45)</f>
        <v>4</v>
      </c>
      <c r="I46" s="71">
        <f>LARGE(I10:I45,1)+LARGE(I10:I45,2)+LARGE(I10:I45,3)</f>
        <v>942.8</v>
      </c>
      <c r="J46" s="71">
        <f>SUM(J10:J45)</f>
        <v>4</v>
      </c>
      <c r="K46" s="71">
        <f>LARGE(K10:K45,1)+LARGE(K10:K45,2)+LARGE(K10:K45,3)</f>
        <v>926.2</v>
      </c>
      <c r="L46" s="71">
        <f>SUM(L10:L45)</f>
        <v>4</v>
      </c>
      <c r="M46" s="71">
        <f>LARGE(M10:M45,1)+LARGE(M10:M45,2)+LARGE(M10:M45,3)</f>
        <v>933.3</v>
      </c>
      <c r="N46" s="71">
        <f>SUM(N10:N45)</f>
        <v>4</v>
      </c>
      <c r="O46" s="71">
        <f>LARGE(O10:O45,1)+LARGE(O10:O45,2)+LARGE(O10:O45,3)</f>
        <v>933.5</v>
      </c>
      <c r="P46" s="71">
        <f>SUM(P10:P45)</f>
        <v>4</v>
      </c>
      <c r="Q46" s="71">
        <f>LARGE(Q10:Q45,1)+LARGE(Q10:Q45,2)+LARGE(Q10:Q45,3)</f>
        <v>938.09999999999991</v>
      </c>
      <c r="R46" s="71">
        <f>SUM(R10:S45)</f>
        <v>4</v>
      </c>
    </row>
    <row r="47" spans="1:27" x14ac:dyDescent="0.3">
      <c r="B47" s="89"/>
      <c r="C47" s="140" t="s">
        <v>71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W7" sqref="W7:X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Übersicht!F4</f>
        <v>Börgermoor</v>
      </c>
      <c r="X1" s="189"/>
    </row>
    <row r="2" spans="1:29" x14ac:dyDescent="0.3">
      <c r="A2" s="115">
        <v>1</v>
      </c>
      <c r="B2" s="66" t="str">
        <f>'Wettkampf 1'!B2</f>
        <v>Breddenb.-Heid.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Übersicht!F3</f>
        <v>20.10.</v>
      </c>
      <c r="X2" s="189"/>
    </row>
    <row r="3" spans="1:29" x14ac:dyDescent="0.3">
      <c r="A3" s="115">
        <v>2</v>
      </c>
      <c r="B3" s="66" t="str">
        <f>'Wettkampf 1'!B3</f>
        <v>Ostenwalde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9" x14ac:dyDescent="0.3">
      <c r="A6" s="115">
        <v>5</v>
      </c>
      <c r="B6" s="66" t="str">
        <f>'Wettkampf 1'!B6</f>
        <v>Breddenb.-Heid. III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Übersicht!G4</f>
        <v>Lorup</v>
      </c>
      <c r="X1" s="189"/>
    </row>
    <row r="2" spans="1:29" x14ac:dyDescent="0.3">
      <c r="A2" s="115">
        <v>1</v>
      </c>
      <c r="B2" s="66" t="str">
        <f>'Wettkampf 1'!B2</f>
        <v>Breddenb.-Heid.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Übersicht!G3</f>
        <v>10.11.</v>
      </c>
      <c r="X2" s="189"/>
    </row>
    <row r="3" spans="1:29" x14ac:dyDescent="0.3">
      <c r="A3" s="115">
        <v>2</v>
      </c>
      <c r="B3" s="66" t="str">
        <f>'Wettkampf 1'!B3</f>
        <v>Ostenwalde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9" x14ac:dyDescent="0.3">
      <c r="A6" s="115">
        <v>5</v>
      </c>
      <c r="B6" s="66" t="str">
        <f>'Wettkampf 1'!B6</f>
        <v>Breddenb.-Heid. III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Übersicht!H4</f>
        <v>Breddenberg</v>
      </c>
      <c r="X1" s="189"/>
    </row>
    <row r="2" spans="1:29" x14ac:dyDescent="0.3">
      <c r="A2" s="115">
        <v>1</v>
      </c>
      <c r="B2" s="66" t="str">
        <f>'Wettkampf 1'!B2</f>
        <v>Breddenb.-Heid.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Übersicht!H3</f>
        <v>24.11.</v>
      </c>
      <c r="X2" s="189"/>
    </row>
    <row r="3" spans="1:29" x14ac:dyDescent="0.3">
      <c r="A3" s="115">
        <v>2</v>
      </c>
      <c r="B3" s="66" t="str">
        <f>'Wettkampf 1'!B3</f>
        <v>Ostenwalde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Lorup III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9" x14ac:dyDescent="0.3">
      <c r="A6" s="115">
        <v>5</v>
      </c>
      <c r="B6" s="66" t="str">
        <f>'Wettkampf 1'!B6</f>
        <v>Breddenb.-Heid. III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Werlte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52</v>
      </c>
      <c r="W1" s="189" t="str">
        <f>Übersicht!I4</f>
        <v>Werlte</v>
      </c>
      <c r="X1" s="189"/>
    </row>
    <row r="2" spans="1:27" x14ac:dyDescent="0.3">
      <c r="A2" s="115">
        <v>1</v>
      </c>
      <c r="B2" s="66" t="str">
        <f>'Wettkampf 1'!B2</f>
        <v>Breddenb.-Heid.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 t="str">
        <f>Übersicht!I3</f>
        <v>08.12.</v>
      </c>
      <c r="X2" s="189"/>
    </row>
    <row r="3" spans="1:27" x14ac:dyDescent="0.3">
      <c r="A3" s="115">
        <v>2</v>
      </c>
      <c r="B3" s="66" t="str">
        <f>'Wettkampf 1'!B3</f>
        <v>Ostenwalde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Übersicht!L4</f>
        <v>Breddenb.-Heid.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Übersicht!L3</f>
        <v>0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52</v>
      </c>
      <c r="W1" s="189" t="str">
        <f>Übersicht!M4</f>
        <v>Ostenwalde</v>
      </c>
      <c r="X1" s="189"/>
    </row>
    <row r="2" spans="1:27" x14ac:dyDescent="0.3">
      <c r="A2" s="115">
        <v>1</v>
      </c>
      <c r="B2" s="66" t="str">
        <f>'Wettkampf 1'!B2</f>
        <v>Breddenb.-Heid.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0">
        <f>Übersicht!M3</f>
        <v>0</v>
      </c>
      <c r="X2" s="189"/>
    </row>
    <row r="3" spans="1:27" x14ac:dyDescent="0.3">
      <c r="A3" s="115">
        <v>2</v>
      </c>
      <c r="B3" s="66" t="str">
        <f>'Wettkampf 1'!B3</f>
        <v>Ostenwalde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Lorup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Breddenb.-Heid.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Werlte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1" t="s">
        <v>37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Hans Gebken 3</v>
      </c>
      <c r="C10" s="68" t="str">
        <f>'Wettkampf 1'!C10</f>
        <v>Breddenb.-Heid.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 xml:space="preserve">Gerd Vogel </v>
      </c>
      <c r="C11" s="68" t="str">
        <f>'Wettkampf 1'!C11</f>
        <v>Breddenb.-Heid.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Heinz Engbers</v>
      </c>
      <c r="C12" s="68" t="str">
        <f>'Wettkampf 1'!C12</f>
        <v>Breddenb.-Heid.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Willi Engbers</v>
      </c>
      <c r="C13" s="68" t="str">
        <f>'Wettkampf 1'!C13</f>
        <v>Breddenb.-Heid.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Hans Gebken 1</v>
      </c>
      <c r="C14" s="68" t="str">
        <f>'Wettkampf 1'!C14</f>
        <v>Breddenb.-Heid. I</v>
      </c>
      <c r="D14" s="84"/>
      <c r="E14" s="85" t="s">
        <v>38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Philiipp Schmidt</v>
      </c>
      <c r="C15" s="68" t="str">
        <f>'Wettkampf 1'!C15</f>
        <v>Ostenwalde 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 xml:space="preserve">Philipp Scholübbers </v>
      </c>
      <c r="C16" s="68" t="str">
        <f>'Wettkampf 1'!C16</f>
        <v>Ostenwalde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Matthias Brinkmann</v>
      </c>
      <c r="C17" s="68" t="str">
        <f>'Wettkampf 1'!C17</f>
        <v>Ostenwalde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Patrik Krüßel</v>
      </c>
      <c r="C18" s="68" t="str">
        <f>'Wettkampf 1'!C18</f>
        <v>Ostenwalde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Markus Jansen</v>
      </c>
      <c r="C19" s="68" t="str">
        <f>'Wettkampf 1'!C19</f>
        <v>Ostenwalde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 xml:space="preserve">Helmut Benten </v>
      </c>
      <c r="C20" s="68" t="str">
        <f>'Wettkampf 1'!C20</f>
        <v>Ostenwalde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Heinz Dirksen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 xml:space="preserve">Hans Ortmann 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Karl-Heinz Ortmann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Johannes Jansen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Kevin Minnert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Daniel Schülke</v>
      </c>
      <c r="C26" s="68" t="str">
        <f>'Wettkampf 1'!C26</f>
        <v>Börgermoor II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Frank Wotte</v>
      </c>
      <c r="C27" s="68" t="str">
        <f>'Wettkampf 1'!C27</f>
        <v>Lorup III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Johannes Wesseln</v>
      </c>
      <c r="C28" s="68" t="str">
        <f>'Wettkampf 1'!C28</f>
        <v>Lorup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Anton Oldiges</v>
      </c>
      <c r="C29" s="68" t="str">
        <f>'Wettkampf 1'!C29</f>
        <v>Lorup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Jürgen Will</v>
      </c>
      <c r="C30" s="68" t="str">
        <f>'Wettkampf 1'!C30</f>
        <v>Lorup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Lorup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Lorup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Norbert Jansen</v>
      </c>
      <c r="C33" s="68" t="str">
        <f>'Wettkampf 1'!C33</f>
        <v>Breddenb.-Heid.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Werner Jansen</v>
      </c>
      <c r="C34" s="68" t="str">
        <f>'Wettkampf 1'!C34</f>
        <v>Breddenb.-Heid.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Alfons Plüster</v>
      </c>
      <c r="C35" s="68" t="str">
        <f>'Wettkampf 1'!C35</f>
        <v>Breddenb.-Heid.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Johannes Oldiges</v>
      </c>
      <c r="C36" s="68" t="str">
        <f>'Wettkampf 1'!C36</f>
        <v>Breddenb.-Heid.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Hans Plüster</v>
      </c>
      <c r="C37" s="68" t="str">
        <f>'Wettkampf 1'!C37</f>
        <v>Breddenb.-Heid.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 xml:space="preserve">Josef Wübben </v>
      </c>
      <c r="C38" s="68" t="str">
        <f>'Wettkampf 1'!C38</f>
        <v>Breddenb.-Heid. III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Thomas Niermann</v>
      </c>
      <c r="C39" s="68" t="str">
        <f>'Wettkampf 1'!C39</f>
        <v>Werlte III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Bernd Thien</v>
      </c>
      <c r="C40" s="68" t="str">
        <f>'Wettkampf 1'!C40</f>
        <v>Werlte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 xml:space="preserve">Norbert Grünloh </v>
      </c>
      <c r="C41" s="68" t="str">
        <f>'Wettkampf 1'!C41</f>
        <v>Werlte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 xml:space="preserve">Andreas Thoben </v>
      </c>
      <c r="C42" s="68" t="str">
        <f>'Wettkampf 1'!C42</f>
        <v>Werlte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 xml:space="preserve">Hermann Krone </v>
      </c>
      <c r="C43" s="68" t="str">
        <f>'Wettkampf 1'!C43</f>
        <v>Werlte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 xml:space="preserve">Michael Freitag </v>
      </c>
      <c r="C44" s="68" t="str">
        <f>'Wettkampf 1'!C44</f>
        <v>Werlte III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Joachim Niermann</v>
      </c>
      <c r="C45" s="68" t="str">
        <f>'Wettkampf 1'!C45</f>
        <v>Werlte III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71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Wettkampf 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Familie Schmidt</cp:lastModifiedBy>
  <cp:lastPrinted>2019-08-29T16:14:33Z</cp:lastPrinted>
  <dcterms:created xsi:type="dcterms:W3CDTF">2010-11-23T11:44:38Z</dcterms:created>
  <dcterms:modified xsi:type="dcterms:W3CDTF">2019-10-06T09:42:25Z</dcterms:modified>
</cp:coreProperties>
</file>